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5480" windowHeight="11640" activeTab="0"/>
  </bookViews>
  <sheets>
    <sheet name="VBM current" sheetId="1" r:id="rId1"/>
    <sheet name="top 15" sheetId="2" r:id="rId2"/>
    <sheet name="registration" sheetId="3" state="hidden" r:id="rId3"/>
  </sheets>
  <definedNames>
    <definedName name="_xlnm.Print_Area" localSheetId="2">'registration'!$A$1:$C$178</definedName>
    <definedName name="_xlnm.Print_Area" localSheetId="1">'top 15'!$A$1:$P$19</definedName>
    <definedName name="_xlnm.Print_Area" localSheetId="0">'VBM current'!$A$1:$Y$62</definedName>
    <definedName name="_xlnm.Print_Titles" localSheetId="1">'top 15'!$A:$A,'top 15'!$1:$2</definedName>
    <definedName name="_xlnm.Print_Titles" localSheetId="0">'VBM current'!$A:$A,'VBM current'!$1:$2</definedName>
  </definedNames>
  <calcPr fullCalcOnLoad="1"/>
</workbook>
</file>

<file path=xl/sharedStrings.xml><?xml version="1.0" encoding="utf-8"?>
<sst xmlns="http://schemas.openxmlformats.org/spreadsheetml/2006/main" count="302" uniqueCount="110">
  <si>
    <t>COUNTY</t>
  </si>
  <si>
    <t>TOTAL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</si>
  <si>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</si>
  <si>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</si>
  <si>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</si>
  <si>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</si>
  <si>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</si>
  <si>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</si>
  <si>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</si>
  <si>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</si>
  <si>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</si>
  <si>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</si>
  <si>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</si>
  <si>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</si>
  <si>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</si>
  <si>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</si>
  <si>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</si>
  <si>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</si>
  <si>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</si>
  <si>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</si>
  <si>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</si>
  <si>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</si>
  <si>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</si>
  <si>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</si>
  <si>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</si>
  <si>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</si>
  <si>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</si>
  <si>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</si>
  <si>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</si>
  <si>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</si>
  <si>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</si>
  <si>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</si>
  <si>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</si>
  <si>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</si>
  <si>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</si>
  <si>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</si>
  <si>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</si>
  <si>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</si>
  <si>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</si>
  <si>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</si>
  <si>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</si>
  <si>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</si>
  <si>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</si>
  <si>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</si>
  <si>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</si>
  <si>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</si>
  <si>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</si>
  <si>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</si>
  <si>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</si>
  <si>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</si>
  <si>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</si>
  <si>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</si>
  <si>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</si>
  <si>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</si>
  <si>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</si>
  <si>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</si>
  <si>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</si>
  <si>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</si>
  <si>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</si>
  <si>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COUNTER BALLOT</t>
  </si>
  <si>
    <t>ISSUED</t>
  </si>
  <si>
    <t>MILITARY</t>
  </si>
  <si>
    <t>OVERSEAS</t>
  </si>
  <si>
    <t>FEDERAL</t>
  </si>
  <si>
    <t>Santa Cruz</t>
  </si>
  <si>
    <t xml:space="preserve">VBM as Percentage of Statewide Ballots  </t>
  </si>
  <si>
    <t xml:space="preserve">Total Ballots Cast - Statewide </t>
  </si>
  <si>
    <t xml:space="preserve">Total Statewide Turnout  </t>
  </si>
  <si>
    <t xml:space="preserve">Provisional Ballots Cast as a percentage of Total Votes Cast  </t>
  </si>
  <si>
    <t xml:space="preserve">VBM Ballots Cast as % of Reg.  </t>
  </si>
  <si>
    <t xml:space="preserve">VBM Ballots Cast as a % of VBM Ballots Issued  </t>
  </si>
  <si>
    <t xml:space="preserve">Ballots Cast at Polls as a % of non VBM Voters </t>
  </si>
  <si>
    <t xml:space="preserve">  - Poll Voter Turnout</t>
  </si>
  <si>
    <t xml:space="preserve">  - VBM Voter Turnout</t>
  </si>
  <si>
    <t>REGISTRATION</t>
  </si>
  <si>
    <t>CAST AT POLLS</t>
  </si>
  <si>
    <t>MAIL REQUEST</t>
  </si>
  <si>
    <t>MAIL PRECINCT</t>
  </si>
  <si>
    <t>PERMANENT VBM</t>
  </si>
  <si>
    <t>VBM % OF REG.</t>
  </si>
  <si>
    <t>BY MAIL &amp; COUNTER</t>
  </si>
  <si>
    <t>VBM  AT POLLS</t>
  </si>
  <si>
    <t>RET. % OF REG.</t>
  </si>
  <si>
    <t>RET. % OF ISSUED</t>
  </si>
  <si>
    <t>% OF REG. (TOTAL)</t>
  </si>
  <si>
    <t>% OF REG. (PP ONLY)</t>
  </si>
  <si>
    <t>TOTAL CAST AT POLLS</t>
  </si>
  <si>
    <t>TOTAL BALLOTS CAST</t>
  </si>
  <si>
    <t>TOTAL % TURNOUT</t>
  </si>
  <si>
    <t>Update (Enter Date)</t>
  </si>
  <si>
    <r>
      <rPr>
        <b/>
        <sz val="10"/>
        <rFont val="Arial"/>
        <family val="2"/>
      </rPr>
      <t>FINAL</t>
    </r>
    <r>
      <rPr>
        <sz val="10"/>
        <rFont val="Arial"/>
        <family val="2"/>
      </rPr>
      <t xml:space="preserve"> (Enter 1 if Final)</t>
    </r>
  </si>
  <si>
    <t>CANVASS UPDATES</t>
  </si>
  <si>
    <t>TOTAL VALID RETURNED</t>
  </si>
  <si>
    <t>VALID PROV. BALLOTS</t>
  </si>
  <si>
    <t>% VBM OF TOTAL BALLOTS CAST</t>
  </si>
  <si>
    <t>% PP OF TOTAL BALLOTS CAST</t>
  </si>
  <si>
    <t xml:space="preserve">% VBM returned at polls on Election Day  </t>
  </si>
  <si>
    <t>% VBM returned by mail/counter (includes Election Day)</t>
  </si>
  <si>
    <t xml:space="preserve">Polls Ballots Cast at Polls as a % of Reg.  </t>
  </si>
  <si>
    <t>RETURNED VBM - ESTIMATED NUMBERS</t>
  </si>
  <si>
    <t>UNOFFICIAL BALLOTS CAST AT POLLS</t>
  </si>
  <si>
    <t>UNOFFICIAL TOTAL  STATISTICS</t>
  </si>
  <si>
    <t>county name</t>
  </si>
  <si>
    <t>County</t>
  </si>
  <si>
    <t>Eligible</t>
  </si>
  <si>
    <t>Registered</t>
  </si>
  <si>
    <t>Percent</t>
  </si>
  <si>
    <t>State Total</t>
  </si>
  <si>
    <t>* as per sos.ca.gov 06/05/2012, as of 05/21/2012</t>
  </si>
  <si>
    <t>of total CA registration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</si>
</sst>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;\(#,##0\)"/>
    <numFmt numFmtId="167" formatCode="m/d/yyyy;@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double"/>
      <right style="thin"/>
      <top style="double"/>
      <bottom style="double"/>
    </border>
    <border>
      <left/>
      <right style="thin"/>
      <top style="double"/>
      <bottom style="double"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double"/>
      <top/>
      <bottom/>
    </border>
    <border>
      <left style="thin"/>
      <right style="thin"/>
      <top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/>
      <bottom style="thin"/>
    </border>
    <border>
      <left/>
      <right style="thin"/>
      <top style="thin"/>
      <bottom style="thin"/>
    </border>
    <border>
      <left style="double"/>
      <right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double"/>
      <bottom style="double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/>
      <bottom style="thin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" borderId="1" applyNumberFormat="0" applyAlignment="0" applyProtection="0"/>
    <xf numFmtId="0" fontId="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1" fontId="2" fillId="6" borderId="10" xfId="0" applyNumberFormat="1" applyFont="1" applyFill="1" applyBorder="1" applyAlignment="1">
      <alignment horizontal="right" vertical="center"/>
    </xf>
    <xf numFmtId="41" fontId="2" fillId="6" borderId="11" xfId="0" applyNumberFormat="1" applyFont="1" applyFill="1" applyBorder="1" applyAlignment="1">
      <alignment vertical="center"/>
    </xf>
    <xf numFmtId="41" fontId="2" fillId="6" borderId="12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41" fontId="3" fillId="0" borderId="0" xfId="0" applyNumberFormat="1" applyFont="1" applyBorder="1" applyAlignment="1">
      <alignment horizontal="right" vertical="center"/>
    </xf>
    <xf numFmtId="164" fontId="0" fillId="0" borderId="0" xfId="42" applyNumberFormat="1" applyFont="1" applyAlignment="1">
      <alignment/>
    </xf>
    <xf numFmtId="0" fontId="0" fillId="0" borderId="0" xfId="0" applyFont="1" applyAlignment="1">
      <alignment horizontal="right"/>
    </xf>
    <xf numFmtId="10" fontId="0" fillId="0" borderId="0" xfId="59" applyNumberFormat="1" applyFont="1" applyAlignment="1">
      <alignment/>
    </xf>
    <xf numFmtId="0" fontId="0" fillId="0" borderId="0" xfId="0" applyFont="1" applyAlignment="1" quotePrefix="1">
      <alignment/>
    </xf>
    <xf numFmtId="10" fontId="2" fillId="6" borderId="13" xfId="0" applyNumberFormat="1" applyFont="1" applyFill="1" applyBorder="1" applyAlignment="1">
      <alignment vertical="center"/>
    </xf>
    <xf numFmtId="10" fontId="0" fillId="0" borderId="14" xfId="0" applyNumberFormat="1" applyFont="1" applyBorder="1" applyAlignment="1">
      <alignment/>
    </xf>
    <xf numFmtId="0" fontId="0" fillId="0" borderId="0" xfId="0" applyFont="1" applyFill="1" applyAlignment="1">
      <alignment/>
    </xf>
    <xf numFmtId="14" fontId="0" fillId="3" borderId="15" xfId="0" applyNumberFormat="1" applyFont="1" applyFill="1" applyBorder="1" applyAlignment="1">
      <alignment/>
    </xf>
    <xf numFmtId="0" fontId="21" fillId="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41" fontId="3" fillId="18" borderId="17" xfId="0" applyNumberFormat="1" applyFont="1" applyFill="1" applyBorder="1" applyAlignment="1">
      <alignment vertical="center"/>
    </xf>
    <xf numFmtId="14" fontId="0" fillId="3" borderId="17" xfId="0" applyNumberFormat="1" applyFont="1" applyFill="1" applyBorder="1" applyAlignment="1">
      <alignment/>
    </xf>
    <xf numFmtId="0" fontId="21" fillId="3" borderId="17" xfId="0" applyFont="1" applyFill="1" applyBorder="1" applyAlignment="1">
      <alignment/>
    </xf>
    <xf numFmtId="0" fontId="2" fillId="16" borderId="13" xfId="0" applyFont="1" applyFill="1" applyBorder="1" applyAlignment="1">
      <alignment horizontal="center" vertical="center"/>
    </xf>
    <xf numFmtId="41" fontId="2" fillId="9" borderId="13" xfId="0" applyNumberFormat="1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/>
    </xf>
    <xf numFmtId="10" fontId="2" fillId="9" borderId="13" xfId="0" applyNumberFormat="1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0" fillId="21" borderId="13" xfId="0" applyFont="1" applyFill="1" applyBorder="1" applyAlignment="1">
      <alignment horizontal="center" wrapText="1"/>
    </xf>
    <xf numFmtId="43" fontId="0" fillId="0" borderId="0" xfId="0" applyNumberFormat="1" applyFont="1" applyAlignment="1">
      <alignment/>
    </xf>
    <xf numFmtId="10" fontId="3" fillId="17" borderId="18" xfId="0" applyNumberFormat="1" applyFont="1" applyFill="1" applyBorder="1" applyAlignment="1">
      <alignment vertical="center"/>
    </xf>
    <xf numFmtId="10" fontId="3" fillId="6" borderId="18" xfId="0" applyNumberFormat="1" applyFont="1" applyFill="1" applyBorder="1" applyAlignment="1">
      <alignment vertical="center"/>
    </xf>
    <xf numFmtId="10" fontId="3" fillId="18" borderId="18" xfId="0" applyNumberFormat="1" applyFont="1" applyFill="1" applyBorder="1" applyAlignment="1">
      <alignment vertical="center"/>
    </xf>
    <xf numFmtId="10" fontId="3" fillId="15" borderId="19" xfId="0" applyNumberFormat="1" applyFont="1" applyFill="1" applyBorder="1" applyAlignment="1">
      <alignment vertical="center"/>
    </xf>
    <xf numFmtId="10" fontId="3" fillId="15" borderId="15" xfId="0" applyNumberFormat="1" applyFont="1" applyFill="1" applyBorder="1" applyAlignment="1">
      <alignment vertical="center"/>
    </xf>
    <xf numFmtId="3" fontId="3" fillId="0" borderId="20" xfId="0" applyNumberFormat="1" applyFont="1" applyBorder="1" applyAlignment="1">
      <alignment horizontal="right"/>
    </xf>
    <xf numFmtId="0" fontId="2" fillId="6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0" fontId="2" fillId="6" borderId="12" xfId="0" applyNumberFormat="1" applyFont="1" applyFill="1" applyBorder="1" applyAlignment="1">
      <alignment vertical="center"/>
    </xf>
    <xf numFmtId="43" fontId="2" fillId="9" borderId="13" xfId="42" applyFont="1" applyFill="1" applyBorder="1" applyAlignment="1">
      <alignment horizontal="center" vertical="center" shrinkToFit="1"/>
    </xf>
    <xf numFmtId="0" fontId="21" fillId="0" borderId="0" xfId="0" applyFont="1" applyAlignment="1">
      <alignment/>
    </xf>
    <xf numFmtId="3" fontId="2" fillId="22" borderId="20" xfId="0" applyNumberFormat="1" applyFont="1" applyFill="1" applyBorder="1" applyAlignment="1">
      <alignment horizontal="right"/>
    </xf>
    <xf numFmtId="10" fontId="2" fillId="9" borderId="13" xfId="59" applyNumberFormat="1" applyFont="1" applyFill="1" applyBorder="1" applyAlignment="1">
      <alignment horizontal="center" vertical="center" wrapText="1"/>
    </xf>
    <xf numFmtId="10" fontId="2" fillId="22" borderId="20" xfId="59" applyNumberFormat="1" applyFont="1" applyFill="1" applyBorder="1" applyAlignment="1">
      <alignment horizontal="right"/>
    </xf>
    <xf numFmtId="10" fontId="2" fillId="6" borderId="24" xfId="59" applyNumberFormat="1" applyFont="1" applyFill="1" applyBorder="1" applyAlignment="1">
      <alignment vertical="center"/>
    </xf>
    <xf numFmtId="10" fontId="21" fillId="0" borderId="0" xfId="59" applyNumberFormat="1" applyFont="1" applyAlignment="1">
      <alignment/>
    </xf>
    <xf numFmtId="3" fontId="3" fillId="0" borderId="20" xfId="0" applyNumberFormat="1" applyFont="1" applyFill="1" applyBorder="1" applyAlignment="1">
      <alignment horizontal="right"/>
    </xf>
    <xf numFmtId="14" fontId="0" fillId="3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22" xfId="0" applyFont="1" applyBorder="1" applyAlignment="1" applyProtection="1">
      <alignment horizontal="left" vertical="center"/>
      <protection/>
    </xf>
    <xf numFmtId="3" fontId="3" fillId="0" borderId="20" xfId="0" applyNumberFormat="1" applyFont="1" applyFill="1" applyBorder="1" applyAlignment="1" applyProtection="1">
      <alignment horizontal="right"/>
      <protection locked="0"/>
    </xf>
    <xf numFmtId="3" fontId="3" fillId="0" borderId="20" xfId="0" applyNumberFormat="1" applyFont="1" applyBorder="1" applyAlignment="1" applyProtection="1">
      <alignment horizontal="right"/>
      <protection locked="0"/>
    </xf>
    <xf numFmtId="10" fontId="3" fillId="17" borderId="18" xfId="0" applyNumberFormat="1" applyFont="1" applyFill="1" applyBorder="1" applyAlignment="1" applyProtection="1">
      <alignment vertical="center"/>
      <protection/>
    </xf>
    <xf numFmtId="41" fontId="3" fillId="18" borderId="17" xfId="0" applyNumberFormat="1" applyFont="1" applyFill="1" applyBorder="1" applyAlignment="1" applyProtection="1">
      <alignment vertical="center"/>
      <protection/>
    </xf>
    <xf numFmtId="10" fontId="3" fillId="18" borderId="18" xfId="0" applyNumberFormat="1" applyFont="1" applyFill="1" applyBorder="1" applyAlignment="1" applyProtection="1">
      <alignment vertical="center"/>
      <protection/>
    </xf>
    <xf numFmtId="14" fontId="0" fillId="3" borderId="15" xfId="0" applyNumberFormat="1" applyFont="1" applyFill="1" applyBorder="1" applyAlignment="1" applyProtection="1">
      <alignment/>
      <protection locked="0"/>
    </xf>
    <xf numFmtId="0" fontId="21" fillId="3" borderId="15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25" xfId="0" applyFont="1" applyFill="1" applyBorder="1" applyAlignment="1">
      <alignment horizontal="left" vertical="center"/>
    </xf>
    <xf numFmtId="10" fontId="3" fillId="15" borderId="26" xfId="0" applyNumberFormat="1" applyFont="1" applyFill="1" applyBorder="1" applyAlignment="1">
      <alignment vertical="center"/>
    </xf>
    <xf numFmtId="10" fontId="3" fillId="15" borderId="27" xfId="0" applyNumberFormat="1" applyFont="1" applyFill="1" applyBorder="1" applyAlignment="1">
      <alignment vertical="center"/>
    </xf>
    <xf numFmtId="3" fontId="3" fillId="0" borderId="20" xfId="0" applyNumberFormat="1" applyFont="1" applyBorder="1" applyAlignment="1" quotePrefix="1">
      <alignment horizontal="right"/>
    </xf>
    <xf numFmtId="14" fontId="0" fillId="3" borderId="17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 applyProtection="1">
      <alignment horizontal="left" vertical="center"/>
      <protection/>
    </xf>
    <xf numFmtId="3" fontId="3" fillId="0" borderId="20" xfId="0" applyNumberFormat="1" applyFont="1" applyBorder="1" applyAlignment="1" applyProtection="1">
      <alignment horizontal="right"/>
      <protection/>
    </xf>
    <xf numFmtId="10" fontId="3" fillId="15" borderId="15" xfId="0" applyNumberFormat="1" applyFont="1" applyFill="1" applyBorder="1" applyAlignment="1" applyProtection="1">
      <alignment vertical="center"/>
      <protection/>
    </xf>
    <xf numFmtId="10" fontId="3" fillId="15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 locked="0"/>
    </xf>
    <xf numFmtId="0" fontId="21" fillId="3" borderId="15" xfId="0" applyFont="1" applyFill="1" applyBorder="1" applyAlignment="1">
      <alignment vertical="center"/>
    </xf>
    <xf numFmtId="14" fontId="0" fillId="0" borderId="0" xfId="0" applyNumberFormat="1" applyFont="1" applyAlignment="1">
      <alignment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10" fontId="21" fillId="0" borderId="0" xfId="0" applyNumberFormat="1" applyFont="1" applyAlignment="1">
      <alignment horizontal="right" wrapText="1"/>
    </xf>
    <xf numFmtId="3" fontId="21" fillId="0" borderId="0" xfId="0" applyNumberFormat="1" applyFont="1" applyAlignment="1">
      <alignment horizontal="right" vertical="center" wrapText="1"/>
    </xf>
    <xf numFmtId="10" fontId="21" fillId="0" borderId="0" xfId="0" applyNumberFormat="1" applyFont="1" applyAlignment="1">
      <alignment horizontal="right" vertical="center" wrapText="1"/>
    </xf>
    <xf numFmtId="0" fontId="0" fillId="0" borderId="15" xfId="0" applyBorder="1" applyAlignment="1">
      <alignment horizontal="left" wrapText="1"/>
    </xf>
    <xf numFmtId="3" fontId="0" fillId="0" borderId="15" xfId="0" applyNumberFormat="1" applyBorder="1" applyAlignment="1">
      <alignment horizontal="right" wrapText="1"/>
    </xf>
    <xf numFmtId="0" fontId="21" fillId="0" borderId="15" xfId="0" applyFont="1" applyBorder="1" applyAlignment="1">
      <alignment horizontal="left" wrapText="1"/>
    </xf>
    <xf numFmtId="0" fontId="21" fillId="0" borderId="15" xfId="0" applyFont="1" applyBorder="1" applyAlignment="1">
      <alignment wrapText="1"/>
    </xf>
    <xf numFmtId="10" fontId="21" fillId="0" borderId="15" xfId="0" applyNumberFormat="1" applyFon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3" fontId="2" fillId="22" borderId="20" xfId="0" applyNumberFormat="1" applyFont="1" applyFill="1" applyBorder="1" applyAlignment="1" applyProtection="1">
      <alignment horizontal="right"/>
      <protection/>
    </xf>
    <xf numFmtId="10" fontId="2" fillId="22" borderId="20" xfId="59" applyNumberFormat="1" applyFont="1" applyFill="1" applyBorder="1" applyAlignment="1" applyProtection="1">
      <alignment horizontal="right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14" fontId="0" fillId="3" borderId="17" xfId="0" applyNumberFormat="1" applyFont="1" applyFill="1" applyBorder="1" applyAlignment="1" applyProtection="1">
      <alignment/>
      <protection locked="0"/>
    </xf>
    <xf numFmtId="0" fontId="21" fillId="3" borderId="17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4" fillId="17" borderId="28" xfId="0" applyFont="1" applyFill="1" applyBorder="1" applyAlignment="1">
      <alignment horizontal="center" vertical="center"/>
    </xf>
    <xf numFmtId="0" fontId="4" fillId="17" borderId="24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4" fillId="23" borderId="29" xfId="0" applyFont="1" applyFill="1" applyBorder="1" applyAlignment="1">
      <alignment horizontal="center" vertical="center"/>
    </xf>
    <xf numFmtId="0" fontId="4" fillId="23" borderId="30" xfId="0" applyFont="1" applyFill="1" applyBorder="1" applyAlignment="1">
      <alignment horizontal="center" vertical="center"/>
    </xf>
    <xf numFmtId="0" fontId="4" fillId="23" borderId="3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4" fillId="15" borderId="29" xfId="0" applyFont="1" applyFill="1" applyBorder="1" applyAlignment="1">
      <alignment horizontal="center" vertical="center"/>
    </xf>
    <xf numFmtId="0" fontId="4" fillId="15" borderId="30" xfId="0" applyFont="1" applyFill="1" applyBorder="1" applyAlignment="1">
      <alignment horizontal="center" vertical="center"/>
    </xf>
    <xf numFmtId="0" fontId="4" fillId="15" borderId="31" xfId="0" applyFont="1" applyFill="1" applyBorder="1" applyAlignment="1">
      <alignment horizontal="center" vertical="center"/>
    </xf>
    <xf numFmtId="3" fontId="24" fillId="0" borderId="20" xfId="0" applyNumberFormat="1" applyFont="1" applyBorder="1" applyAlignment="1">
      <alignment horizontal="right"/>
    </xf>
    <xf numFmtId="3" fontId="3" fillId="22" borderId="20" xfId="0" applyNumberFormat="1" applyFont="1" applyFill="1" applyBorder="1" applyAlignment="1">
      <alignment horizontal="right"/>
    </xf>
    <xf numFmtId="10" fontId="3" fillId="22" borderId="20" xfId="59" applyNumberFormat="1" applyFont="1" applyFill="1" applyBorder="1" applyAlignment="1">
      <alignment horizontal="right"/>
    </xf>
    <xf numFmtId="10" fontId="24" fillId="15" borderId="15" xfId="0" applyNumberFormat="1" applyFont="1" applyFill="1" applyBorder="1" applyAlignment="1">
      <alignment vertical="center"/>
    </xf>
    <xf numFmtId="10" fontId="24" fillId="15" borderId="19" xfId="0" applyNumberFormat="1" applyFont="1" applyFill="1" applyBorder="1" applyAlignment="1">
      <alignment vertical="center"/>
    </xf>
    <xf numFmtId="10" fontId="24" fillId="17" borderId="18" xfId="0" applyNumberFormat="1" applyFont="1" applyFill="1" applyBorder="1" applyAlignment="1">
      <alignment vertical="center"/>
    </xf>
    <xf numFmtId="41" fontId="24" fillId="18" borderId="17" xfId="0" applyNumberFormat="1" applyFont="1" applyFill="1" applyBorder="1" applyAlignment="1">
      <alignment vertical="center"/>
    </xf>
    <xf numFmtId="10" fontId="24" fillId="18" borderId="18" xfId="0" applyNumberFormat="1" applyFont="1" applyFill="1" applyBorder="1" applyAlignment="1">
      <alignment vertical="center"/>
    </xf>
    <xf numFmtId="14" fontId="24" fillId="3" borderId="15" xfId="0" applyNumberFormat="1" applyFont="1" applyFill="1" applyBorder="1" applyAlignment="1">
      <alignment/>
    </xf>
    <xf numFmtId="0" fontId="24" fillId="3" borderId="15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7"/>
  <sheetViews>
    <sheetView tabSelected="1" zoomScaleSheetLayoutView="40" zoomScalePageLayoutView="80" workbookViewId="0" topLeftCell="A1">
      <pane ySplit="2" topLeftCell="A4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4.28125" style="103" bestFit="1" customWidth="1"/>
    <col min="2" max="2" width="13.140625" style="2" bestFit="1" customWidth="1"/>
    <col min="3" max="3" width="11.8515625" style="2" customWidth="1"/>
    <col min="4" max="4" width="10.7109375" style="2" customWidth="1"/>
    <col min="5" max="5" width="11.421875" style="2" customWidth="1"/>
    <col min="6" max="8" width="10.00390625" style="2" customWidth="1"/>
    <col min="9" max="9" width="11.140625" style="2" customWidth="1"/>
    <col min="10" max="10" width="10.00390625" style="46" customWidth="1"/>
    <col min="11" max="11" width="10.00390625" style="51" customWidth="1"/>
    <col min="12" max="12" width="10.8515625" style="2" customWidth="1"/>
    <col min="13" max="13" width="9.8515625" style="2" customWidth="1"/>
    <col min="14" max="14" width="10.57421875" style="2" customWidth="1"/>
    <col min="15" max="15" width="10.00390625" style="2" customWidth="1"/>
    <col min="16" max="16" width="10.8515625" style="2" customWidth="1"/>
    <col min="17" max="18" width="10.7109375" style="2" hidden="1" customWidth="1"/>
    <col min="19" max="19" width="12.140625" style="2" hidden="1" customWidth="1"/>
    <col min="20" max="21" width="10.7109375" style="2" hidden="1" customWidth="1"/>
    <col min="22" max="22" width="14.00390625" style="2" hidden="1" customWidth="1"/>
    <col min="23" max="25" width="10.7109375" style="2" hidden="1" customWidth="1"/>
    <col min="26" max="33" width="11.28125" style="2" hidden="1" customWidth="1"/>
    <col min="34" max="34" width="11.7109375" style="2" hidden="1" customWidth="1"/>
    <col min="35" max="35" width="9.140625" style="2" hidden="1" customWidth="1"/>
    <col min="36" max="43" width="9.140625" style="2" customWidth="1"/>
    <col min="44" max="16384" width="9.140625" style="2" customWidth="1"/>
  </cols>
  <sheetData>
    <row r="1" spans="1:34" ht="17.25" thickBot="1" thickTop="1">
      <c r="A1" s="101"/>
      <c r="B1" s="21"/>
      <c r="C1" s="107" t="s">
        <v>60</v>
      </c>
      <c r="D1" s="108"/>
      <c r="E1" s="108"/>
      <c r="F1" s="108"/>
      <c r="G1" s="108"/>
      <c r="H1" s="108"/>
      <c r="I1" s="108"/>
      <c r="J1" s="108"/>
      <c r="K1" s="109"/>
      <c r="L1" s="111" t="s">
        <v>99</v>
      </c>
      <c r="M1" s="112"/>
      <c r="N1" s="112"/>
      <c r="O1" s="112"/>
      <c r="P1" s="113"/>
      <c r="Q1" s="104" t="s">
        <v>100</v>
      </c>
      <c r="R1" s="105"/>
      <c r="S1" s="105"/>
      <c r="T1" s="105"/>
      <c r="U1" s="106"/>
      <c r="V1" s="104" t="s">
        <v>101</v>
      </c>
      <c r="W1" s="105"/>
      <c r="X1" s="105"/>
      <c r="Y1" s="105"/>
      <c r="Z1" s="110" t="s">
        <v>91</v>
      </c>
      <c r="AA1" s="110"/>
      <c r="AB1" s="110"/>
      <c r="AC1" s="110"/>
      <c r="AD1" s="110"/>
      <c r="AE1" s="110"/>
      <c r="AF1" s="110"/>
      <c r="AG1" s="110"/>
      <c r="AH1" s="110"/>
    </row>
    <row r="2" spans="1:34" ht="53.25" customHeight="1" thickBot="1" thickTop="1">
      <c r="A2" s="25" t="s">
        <v>0</v>
      </c>
      <c r="B2" s="25" t="s">
        <v>74</v>
      </c>
      <c r="C2" s="26" t="s">
        <v>59</v>
      </c>
      <c r="D2" s="27" t="s">
        <v>76</v>
      </c>
      <c r="E2" s="27" t="s">
        <v>77</v>
      </c>
      <c r="F2" s="28" t="s">
        <v>63</v>
      </c>
      <c r="G2" s="28" t="s">
        <v>61</v>
      </c>
      <c r="H2" s="45" t="s">
        <v>62</v>
      </c>
      <c r="I2" s="27" t="s">
        <v>78</v>
      </c>
      <c r="J2" s="29" t="s">
        <v>1</v>
      </c>
      <c r="K2" s="48" t="s">
        <v>79</v>
      </c>
      <c r="L2" s="30" t="s">
        <v>80</v>
      </c>
      <c r="M2" s="30" t="s">
        <v>81</v>
      </c>
      <c r="N2" s="30" t="s">
        <v>92</v>
      </c>
      <c r="O2" s="30" t="s">
        <v>82</v>
      </c>
      <c r="P2" s="30" t="s">
        <v>83</v>
      </c>
      <c r="Q2" s="31" t="s">
        <v>75</v>
      </c>
      <c r="R2" s="31" t="s">
        <v>93</v>
      </c>
      <c r="S2" s="31" t="s">
        <v>86</v>
      </c>
      <c r="T2" s="31" t="s">
        <v>84</v>
      </c>
      <c r="U2" s="31" t="s">
        <v>85</v>
      </c>
      <c r="V2" s="32" t="s">
        <v>87</v>
      </c>
      <c r="W2" s="32" t="s">
        <v>94</v>
      </c>
      <c r="X2" s="32" t="s">
        <v>95</v>
      </c>
      <c r="Y2" s="32" t="s">
        <v>88</v>
      </c>
      <c r="Z2" s="33" t="s">
        <v>89</v>
      </c>
      <c r="AA2" s="33" t="s">
        <v>89</v>
      </c>
      <c r="AB2" s="33" t="s">
        <v>89</v>
      </c>
      <c r="AC2" s="33" t="s">
        <v>89</v>
      </c>
      <c r="AD2" s="33" t="s">
        <v>89</v>
      </c>
      <c r="AE2" s="33" t="s">
        <v>89</v>
      </c>
      <c r="AF2" s="33" t="s">
        <v>89</v>
      </c>
      <c r="AG2" s="33" t="s">
        <v>89</v>
      </c>
      <c r="AH2" s="33" t="s">
        <v>90</v>
      </c>
    </row>
    <row r="3" spans="1:34" ht="14.25" hidden="1" thickBot="1" thickTop="1">
      <c r="A3" s="43" t="s">
        <v>102</v>
      </c>
      <c r="B3" s="40">
        <v>0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v>0</v>
      </c>
      <c r="I3" s="40">
        <v>0</v>
      </c>
      <c r="J3" s="47">
        <f>SUM(C3:I3)</f>
        <v>0</v>
      </c>
      <c r="K3" s="49" t="e">
        <f>J3/B3</f>
        <v>#DIV/0!</v>
      </c>
      <c r="L3" s="40"/>
      <c r="M3" s="40"/>
      <c r="N3" s="40"/>
      <c r="O3" s="39" t="e">
        <f>N3/B3</f>
        <v>#DIV/0!</v>
      </c>
      <c r="P3" s="38" t="e">
        <f>N3/J3</f>
        <v>#DIV/0!</v>
      </c>
      <c r="Q3" s="40"/>
      <c r="R3" s="40"/>
      <c r="S3" s="40"/>
      <c r="T3" s="35" t="e">
        <f>S3/B3</f>
        <v>#DIV/0!</v>
      </c>
      <c r="U3" s="35" t="e">
        <f>S3/(B3-I3)</f>
        <v>#DIV/0!</v>
      </c>
      <c r="V3" s="22"/>
      <c r="W3" s="37" t="e">
        <f>N3/V3</f>
        <v>#DIV/0!</v>
      </c>
      <c r="X3" s="37" t="e">
        <f>S3/V3</f>
        <v>#DIV/0!</v>
      </c>
      <c r="Y3" s="37" t="e">
        <f>+V3/B3</f>
        <v>#DIV/0!</v>
      </c>
      <c r="Z3" s="23"/>
      <c r="AA3" s="23"/>
      <c r="AB3" s="23"/>
      <c r="AC3" s="23"/>
      <c r="AD3" s="23"/>
      <c r="AE3" s="23"/>
      <c r="AF3" s="23"/>
      <c r="AG3" s="23"/>
      <c r="AH3" s="24"/>
    </row>
    <row r="4" spans="1:34" s="54" customFormat="1" ht="14.25" thickBot="1" thickTop="1">
      <c r="A4" s="43" t="s">
        <v>2</v>
      </c>
      <c r="B4" s="40">
        <v>752331</v>
      </c>
      <c r="C4" s="40">
        <v>360</v>
      </c>
      <c r="D4" s="40">
        <v>2637</v>
      </c>
      <c r="E4" s="40">
        <v>21161</v>
      </c>
      <c r="F4" s="40">
        <v>2906</v>
      </c>
      <c r="G4" s="40">
        <v>546</v>
      </c>
      <c r="H4" s="40">
        <v>1650</v>
      </c>
      <c r="I4" s="40">
        <v>358203</v>
      </c>
      <c r="J4" s="47">
        <f>SUM(C4:I4)</f>
        <v>387463</v>
      </c>
      <c r="K4" s="49">
        <f>J4/B4</f>
        <v>0.5150166615492383</v>
      </c>
      <c r="L4" s="40">
        <v>101553</v>
      </c>
      <c r="M4" s="40">
        <v>0</v>
      </c>
      <c r="N4" s="40">
        <v>101553</v>
      </c>
      <c r="O4" s="39">
        <f>N4/B4</f>
        <v>0.13498446827260874</v>
      </c>
      <c r="P4" s="38">
        <f>N4/J4</f>
        <v>0.2620972841277748</v>
      </c>
      <c r="Q4" s="40">
        <v>0</v>
      </c>
      <c r="R4" s="40">
        <v>0</v>
      </c>
      <c r="S4" s="40">
        <v>0</v>
      </c>
      <c r="T4" s="35">
        <f>S4/B4</f>
        <v>0</v>
      </c>
      <c r="U4" s="35">
        <f>S4/(B4-I4)</f>
        <v>0</v>
      </c>
      <c r="V4" s="22">
        <f>S4+N4</f>
        <v>101553</v>
      </c>
      <c r="W4" s="37">
        <f>N4/V4</f>
        <v>1</v>
      </c>
      <c r="X4" s="37">
        <f>S4/V4</f>
        <v>0</v>
      </c>
      <c r="Y4" s="37">
        <f>+V4/B4</f>
        <v>0.13498446827260874</v>
      </c>
      <c r="Z4" s="69"/>
      <c r="AA4" s="69"/>
      <c r="AB4" s="69"/>
      <c r="AC4" s="69"/>
      <c r="AD4" s="69"/>
      <c r="AE4" s="69"/>
      <c r="AF4" s="69"/>
      <c r="AG4" s="69"/>
      <c r="AH4" s="24"/>
    </row>
    <row r="5" spans="1:34" s="64" customFormat="1" ht="14.25" thickBot="1" thickTop="1">
      <c r="A5" s="56" t="s">
        <v>3</v>
      </c>
      <c r="B5" s="72">
        <v>813</v>
      </c>
      <c r="C5" s="57">
        <v>0</v>
      </c>
      <c r="D5" s="57">
        <v>0</v>
      </c>
      <c r="E5" s="57">
        <v>813</v>
      </c>
      <c r="F5" s="57">
        <v>0</v>
      </c>
      <c r="G5" s="57">
        <v>0</v>
      </c>
      <c r="H5" s="57">
        <v>0</v>
      </c>
      <c r="I5" s="57">
        <v>0</v>
      </c>
      <c r="J5" s="47">
        <f aca="true" t="shared" si="0" ref="J5:J49">SUM(C5:I5)</f>
        <v>813</v>
      </c>
      <c r="K5" s="49">
        <f aca="true" t="shared" si="1" ref="K5:K49">J5/B5</f>
        <v>1</v>
      </c>
      <c r="L5" s="58">
        <v>450</v>
      </c>
      <c r="M5" s="58">
        <v>0</v>
      </c>
      <c r="N5" s="58">
        <v>450</v>
      </c>
      <c r="O5" s="39">
        <f>N5/B5</f>
        <v>0.5535055350553506</v>
      </c>
      <c r="P5" s="38">
        <f>N5/J5</f>
        <v>0.5535055350553506</v>
      </c>
      <c r="Q5" s="58">
        <v>0</v>
      </c>
      <c r="R5" s="58">
        <v>0</v>
      </c>
      <c r="S5" s="58">
        <v>0</v>
      </c>
      <c r="T5" s="59">
        <f>S5/B5</f>
        <v>0</v>
      </c>
      <c r="U5" s="59">
        <f>S5/(B5-I5)</f>
        <v>0</v>
      </c>
      <c r="V5" s="60">
        <v>450</v>
      </c>
      <c r="W5" s="61">
        <f>N5/V5</f>
        <v>1</v>
      </c>
      <c r="X5" s="61">
        <f>S5/V5</f>
        <v>0</v>
      </c>
      <c r="Y5" s="61">
        <f>+V5/B5</f>
        <v>0.5535055350553506</v>
      </c>
      <c r="Z5" s="62">
        <v>41038</v>
      </c>
      <c r="AA5" s="62">
        <v>41053</v>
      </c>
      <c r="AB5" s="62">
        <v>41058</v>
      </c>
      <c r="AC5" s="62">
        <v>41059</v>
      </c>
      <c r="AD5" s="62">
        <v>41061</v>
      </c>
      <c r="AE5" s="62">
        <v>41065</v>
      </c>
      <c r="AF5" s="62"/>
      <c r="AG5" s="62"/>
      <c r="AH5" s="63"/>
    </row>
    <row r="6" spans="1:34" s="54" customFormat="1" ht="14.25" thickBot="1" thickTop="1">
      <c r="A6" s="42" t="s">
        <v>4</v>
      </c>
      <c r="B6" s="40">
        <v>20739</v>
      </c>
      <c r="C6" s="40">
        <v>100</v>
      </c>
      <c r="D6" s="40">
        <v>185</v>
      </c>
      <c r="E6" s="40">
        <v>102</v>
      </c>
      <c r="F6" s="40">
        <v>13</v>
      </c>
      <c r="G6" s="40">
        <v>22</v>
      </c>
      <c r="H6" s="40">
        <v>10</v>
      </c>
      <c r="I6" s="40">
        <v>12006</v>
      </c>
      <c r="J6" s="47">
        <f t="shared" si="0"/>
        <v>12438</v>
      </c>
      <c r="K6" s="49">
        <f t="shared" si="1"/>
        <v>0.5997396210039057</v>
      </c>
      <c r="L6" s="40">
        <v>6562</v>
      </c>
      <c r="M6" s="40">
        <v>0</v>
      </c>
      <c r="N6" s="40">
        <v>0</v>
      </c>
      <c r="O6" s="39">
        <f>N6/B6</f>
        <v>0</v>
      </c>
      <c r="P6" s="38">
        <f>N6/J6</f>
        <v>0</v>
      </c>
      <c r="Q6" s="40">
        <v>0</v>
      </c>
      <c r="R6" s="40">
        <v>0</v>
      </c>
      <c r="S6" s="40">
        <v>0</v>
      </c>
      <c r="T6" s="35">
        <f>S6/B6</f>
        <v>0</v>
      </c>
      <c r="U6" s="35">
        <f>S6/(B6-I6)</f>
        <v>0</v>
      </c>
      <c r="V6" s="22">
        <f>S6+N6</f>
        <v>0</v>
      </c>
      <c r="W6" s="37" t="e">
        <f>N6/V6</f>
        <v>#DIV/0!</v>
      </c>
      <c r="X6" s="37" t="e">
        <f>S6/V6</f>
        <v>#DIV/0!</v>
      </c>
      <c r="Y6" s="37">
        <f>+V6/B6</f>
        <v>0</v>
      </c>
      <c r="Z6" s="53"/>
      <c r="AA6" s="53"/>
      <c r="AB6" s="53"/>
      <c r="AC6" s="53"/>
      <c r="AD6" s="53"/>
      <c r="AE6" s="53"/>
      <c r="AF6" s="53"/>
      <c r="AG6" s="53"/>
      <c r="AH6" s="20"/>
    </row>
    <row r="7" spans="1:35" s="125" customFormat="1" ht="13.5" thickBot="1" thickTop="1">
      <c r="A7" s="99" t="s">
        <v>5</v>
      </c>
      <c r="B7" s="114">
        <v>114220</v>
      </c>
      <c r="C7" s="114">
        <v>106</v>
      </c>
      <c r="D7" s="114">
        <v>4078</v>
      </c>
      <c r="E7" s="114">
        <v>9678</v>
      </c>
      <c r="F7" s="114">
        <v>117</v>
      </c>
      <c r="G7" s="114">
        <v>134</v>
      </c>
      <c r="H7" s="114">
        <v>120</v>
      </c>
      <c r="I7" s="114">
        <v>53150</v>
      </c>
      <c r="J7" s="115">
        <f>SUM(C7:I7)</f>
        <v>67383</v>
      </c>
      <c r="K7" s="116">
        <f>J7/B7</f>
        <v>0.5899404657678164</v>
      </c>
      <c r="L7" s="114">
        <v>38501</v>
      </c>
      <c r="M7" s="114">
        <v>10029</v>
      </c>
      <c r="N7" s="114">
        <v>38259</v>
      </c>
      <c r="O7" s="117">
        <f>N7/B7</f>
        <v>0.33495885133952025</v>
      </c>
      <c r="P7" s="118">
        <f>N7/J7</f>
        <v>0.5677841592092961</v>
      </c>
      <c r="Q7" s="114">
        <v>0</v>
      </c>
      <c r="R7" s="114">
        <v>0</v>
      </c>
      <c r="S7" s="114">
        <v>0</v>
      </c>
      <c r="T7" s="119">
        <f>S7/B7</f>
        <v>0</v>
      </c>
      <c r="U7" s="119">
        <f>S7/(B7-I7)</f>
        <v>0</v>
      </c>
      <c r="V7" s="120">
        <f>S7+N7</f>
        <v>38259</v>
      </c>
      <c r="W7" s="121">
        <f>N7/V7</f>
        <v>1</v>
      </c>
      <c r="X7" s="121">
        <f>S7/V7</f>
        <v>0</v>
      </c>
      <c r="Y7" s="121">
        <f>+V7/B7</f>
        <v>0.33495885133952025</v>
      </c>
      <c r="Z7" s="122"/>
      <c r="AA7" s="122"/>
      <c r="AB7" s="122"/>
      <c r="AC7" s="122"/>
      <c r="AD7" s="122"/>
      <c r="AE7" s="122"/>
      <c r="AF7" s="122"/>
      <c r="AG7" s="122"/>
      <c r="AH7" s="123"/>
      <c r="AI7" s="124"/>
    </row>
    <row r="8" spans="1:34" s="75" customFormat="1" ht="14.25" thickBot="1" thickTop="1">
      <c r="A8" s="71" t="s">
        <v>6</v>
      </c>
      <c r="B8" s="72">
        <v>28050</v>
      </c>
      <c r="C8" s="57">
        <v>50</v>
      </c>
      <c r="D8" s="57">
        <v>392</v>
      </c>
      <c r="E8" s="57">
        <v>2362</v>
      </c>
      <c r="F8" s="57">
        <v>15</v>
      </c>
      <c r="G8" s="57">
        <v>44</v>
      </c>
      <c r="H8" s="57">
        <v>21</v>
      </c>
      <c r="I8" s="57">
        <v>14583</v>
      </c>
      <c r="J8" s="47">
        <f t="shared" si="0"/>
        <v>17467</v>
      </c>
      <c r="K8" s="49">
        <f t="shared" si="1"/>
        <v>0.6227094474153297</v>
      </c>
      <c r="L8" s="58">
        <v>7803</v>
      </c>
      <c r="M8" s="58">
        <v>0</v>
      </c>
      <c r="N8" s="58">
        <v>7803</v>
      </c>
      <c r="O8" s="73">
        <f aca="true" t="shared" si="2" ref="O8:O61">N8/B8</f>
        <v>0.2781818181818182</v>
      </c>
      <c r="P8" s="74">
        <f aca="true" t="shared" si="3" ref="P8:P61">N8/J8</f>
        <v>0.44672811587565125</v>
      </c>
      <c r="Q8" s="58">
        <v>0</v>
      </c>
      <c r="R8" s="58">
        <v>0</v>
      </c>
      <c r="S8" s="58">
        <v>0</v>
      </c>
      <c r="T8" s="59">
        <f aca="true" t="shared" si="4" ref="T8:T59">S8/B8</f>
        <v>0</v>
      </c>
      <c r="U8" s="59">
        <f aca="true" t="shared" si="5" ref="U8:U59">S8/(B8-I8)</f>
        <v>0</v>
      </c>
      <c r="V8" s="60">
        <f aca="true" t="shared" si="6" ref="V8:V62">S8+N8</f>
        <v>7803</v>
      </c>
      <c r="W8" s="61">
        <f aca="true" t="shared" si="7" ref="W8:W62">N8/V8</f>
        <v>1</v>
      </c>
      <c r="X8" s="61">
        <f aca="true" t="shared" si="8" ref="X8:X62">S8/V8</f>
        <v>0</v>
      </c>
      <c r="Y8" s="61">
        <f aca="true" t="shared" si="9" ref="Y8:Y37">+V8/B8</f>
        <v>0.2781818181818182</v>
      </c>
      <c r="Z8" s="62"/>
      <c r="AA8" s="62"/>
      <c r="AB8" s="62"/>
      <c r="AC8" s="62"/>
      <c r="AD8" s="62"/>
      <c r="AE8" s="62"/>
      <c r="AF8" s="62"/>
      <c r="AG8" s="62"/>
      <c r="AH8" s="63"/>
    </row>
    <row r="9" spans="1:34" s="75" customFormat="1" ht="14.25" thickBot="1" thickTop="1">
      <c r="A9" s="71" t="s">
        <v>7</v>
      </c>
      <c r="B9" s="72">
        <v>7631</v>
      </c>
      <c r="C9" s="57">
        <v>11</v>
      </c>
      <c r="D9" s="57">
        <v>180</v>
      </c>
      <c r="E9" s="57">
        <v>536</v>
      </c>
      <c r="F9" s="57">
        <v>0</v>
      </c>
      <c r="G9" s="57">
        <v>22</v>
      </c>
      <c r="H9" s="57">
        <v>3</v>
      </c>
      <c r="I9" s="57">
        <v>2599</v>
      </c>
      <c r="J9" s="47">
        <f t="shared" si="0"/>
        <v>3351</v>
      </c>
      <c r="K9" s="49">
        <f t="shared" si="1"/>
        <v>0.4391298650242432</v>
      </c>
      <c r="L9" s="58">
        <v>1425</v>
      </c>
      <c r="M9" s="58">
        <v>0</v>
      </c>
      <c r="N9" s="58">
        <v>0</v>
      </c>
      <c r="O9" s="73">
        <f t="shared" si="2"/>
        <v>0</v>
      </c>
      <c r="P9" s="74">
        <f t="shared" si="3"/>
        <v>0</v>
      </c>
      <c r="Q9" s="58">
        <v>0</v>
      </c>
      <c r="R9" s="58">
        <v>0</v>
      </c>
      <c r="S9" s="58">
        <v>0</v>
      </c>
      <c r="T9" s="59">
        <f t="shared" si="4"/>
        <v>0</v>
      </c>
      <c r="U9" s="59">
        <f t="shared" si="5"/>
        <v>0</v>
      </c>
      <c r="V9" s="60">
        <f t="shared" si="6"/>
        <v>0</v>
      </c>
      <c r="W9" s="61" t="e">
        <f t="shared" si="7"/>
        <v>#DIV/0!</v>
      </c>
      <c r="X9" s="61" t="e">
        <f t="shared" si="8"/>
        <v>#DIV/0!</v>
      </c>
      <c r="Y9" s="61">
        <f t="shared" si="9"/>
        <v>0</v>
      </c>
      <c r="Z9" s="62"/>
      <c r="AA9" s="62"/>
      <c r="AB9" s="62"/>
      <c r="AC9" s="62"/>
      <c r="AD9" s="62"/>
      <c r="AE9" s="62"/>
      <c r="AF9" s="62"/>
      <c r="AG9" s="62"/>
      <c r="AH9" s="63"/>
    </row>
    <row r="10" spans="1:34" s="75" customFormat="1" ht="14.25" thickBot="1" thickTop="1">
      <c r="A10" s="100" t="s">
        <v>8</v>
      </c>
      <c r="B10" s="72">
        <v>520098</v>
      </c>
      <c r="C10" s="57">
        <v>957</v>
      </c>
      <c r="D10" s="57">
        <v>19766</v>
      </c>
      <c r="E10" s="57">
        <v>13531</v>
      </c>
      <c r="F10" s="57">
        <v>941</v>
      </c>
      <c r="G10" s="57">
        <v>519</v>
      </c>
      <c r="H10" s="57">
        <v>1014</v>
      </c>
      <c r="I10" s="57">
        <v>227618</v>
      </c>
      <c r="J10" s="47">
        <f t="shared" si="0"/>
        <v>264346</v>
      </c>
      <c r="K10" s="49">
        <f t="shared" si="1"/>
        <v>0.5082619044872313</v>
      </c>
      <c r="L10" s="58">
        <v>111566</v>
      </c>
      <c r="M10" s="58">
        <v>21722</v>
      </c>
      <c r="N10" s="58">
        <v>133288</v>
      </c>
      <c r="O10" s="73">
        <f t="shared" si="2"/>
        <v>0.2562747789839607</v>
      </c>
      <c r="P10" s="74">
        <f t="shared" si="3"/>
        <v>0.5042179567687803</v>
      </c>
      <c r="Q10" s="58">
        <v>0</v>
      </c>
      <c r="R10" s="58">
        <v>0</v>
      </c>
      <c r="S10" s="58">
        <v>0</v>
      </c>
      <c r="T10" s="59">
        <f t="shared" si="4"/>
        <v>0</v>
      </c>
      <c r="U10" s="59">
        <f t="shared" si="5"/>
        <v>0</v>
      </c>
      <c r="V10" s="60">
        <f t="shared" si="6"/>
        <v>133288</v>
      </c>
      <c r="W10" s="61">
        <f t="shared" si="7"/>
        <v>1</v>
      </c>
      <c r="X10" s="61">
        <f t="shared" si="8"/>
        <v>0</v>
      </c>
      <c r="Y10" s="61">
        <f t="shared" si="9"/>
        <v>0.2562747789839607</v>
      </c>
      <c r="Z10" s="62"/>
      <c r="AA10" s="62"/>
      <c r="AB10" s="62"/>
      <c r="AC10" s="62"/>
      <c r="AD10" s="62"/>
      <c r="AE10" s="62"/>
      <c r="AF10" s="62"/>
      <c r="AG10" s="62"/>
      <c r="AH10" s="63"/>
    </row>
    <row r="11" spans="1:34" s="75" customFormat="1" ht="14.25" thickBot="1" thickTop="1">
      <c r="A11" s="71" t="s">
        <v>9</v>
      </c>
      <c r="B11" s="72">
        <v>11815</v>
      </c>
      <c r="C11" s="57">
        <v>94</v>
      </c>
      <c r="D11" s="57">
        <v>154</v>
      </c>
      <c r="E11" s="57">
        <v>0</v>
      </c>
      <c r="F11" s="57">
        <v>0</v>
      </c>
      <c r="G11" s="57">
        <v>13</v>
      </c>
      <c r="H11" s="57">
        <v>6</v>
      </c>
      <c r="I11" s="57">
        <v>6007</v>
      </c>
      <c r="J11" s="47">
        <f t="shared" si="0"/>
        <v>6274</v>
      </c>
      <c r="K11" s="49">
        <f t="shared" si="1"/>
        <v>0.5310198899703766</v>
      </c>
      <c r="L11" s="58">
        <v>2669</v>
      </c>
      <c r="M11" s="58">
        <v>0</v>
      </c>
      <c r="N11" s="58">
        <v>2532</v>
      </c>
      <c r="O11" s="73">
        <f t="shared" si="2"/>
        <v>0.2143038510368176</v>
      </c>
      <c r="P11" s="74">
        <f t="shared" si="3"/>
        <v>0.4035702900860695</v>
      </c>
      <c r="Q11" s="58">
        <v>0</v>
      </c>
      <c r="R11" s="58">
        <v>0</v>
      </c>
      <c r="S11" s="58">
        <v>0</v>
      </c>
      <c r="T11" s="59">
        <f t="shared" si="4"/>
        <v>0</v>
      </c>
      <c r="U11" s="59">
        <f t="shared" si="5"/>
        <v>0</v>
      </c>
      <c r="V11" s="60">
        <f t="shared" si="6"/>
        <v>2532</v>
      </c>
      <c r="W11" s="61">
        <f t="shared" si="7"/>
        <v>1</v>
      </c>
      <c r="X11" s="61">
        <f t="shared" si="8"/>
        <v>0</v>
      </c>
      <c r="Y11" s="61">
        <f t="shared" si="9"/>
        <v>0.2143038510368176</v>
      </c>
      <c r="Z11" s="62"/>
      <c r="AA11" s="62"/>
      <c r="AB11" s="62"/>
      <c r="AC11" s="62"/>
      <c r="AD11" s="62"/>
      <c r="AE11" s="62"/>
      <c r="AF11" s="62"/>
      <c r="AG11" s="62"/>
      <c r="AH11" s="63"/>
    </row>
    <row r="12" spans="1:34" s="55" customFormat="1" ht="14.25" thickBot="1" thickTop="1">
      <c r="A12" s="70" t="s">
        <v>10</v>
      </c>
      <c r="B12" s="40">
        <v>104856</v>
      </c>
      <c r="C12" s="40">
        <v>275</v>
      </c>
      <c r="D12" s="40">
        <v>585</v>
      </c>
      <c r="E12" s="40">
        <v>10426</v>
      </c>
      <c r="F12" s="40">
        <v>70</v>
      </c>
      <c r="G12" s="40">
        <v>40</v>
      </c>
      <c r="H12" s="40">
        <v>132</v>
      </c>
      <c r="I12" s="40">
        <v>57523</v>
      </c>
      <c r="J12" s="47">
        <f>SUM(C12:I12)</f>
        <v>69051</v>
      </c>
      <c r="K12" s="49">
        <f>J12/B12</f>
        <v>0.6585317006179904</v>
      </c>
      <c r="L12" s="40">
        <v>33126</v>
      </c>
      <c r="M12" s="40">
        <v>5911</v>
      </c>
      <c r="N12" s="40">
        <f>L12+M12</f>
        <v>39037</v>
      </c>
      <c r="O12" s="39">
        <f>N12/B12</f>
        <v>0.3722915236133364</v>
      </c>
      <c r="P12" s="38">
        <f>N12/J12</f>
        <v>0.5653357663176493</v>
      </c>
      <c r="Q12" s="40">
        <v>8731</v>
      </c>
      <c r="R12" s="40">
        <v>0</v>
      </c>
      <c r="S12" s="40">
        <f>Q12+R12</f>
        <v>8731</v>
      </c>
      <c r="T12" s="35">
        <f>S12/B12</f>
        <v>0.08326657511253528</v>
      </c>
      <c r="U12" s="35">
        <f>S12/(B12-I12)</f>
        <v>0.18445904548623582</v>
      </c>
      <c r="V12" s="22">
        <f>S12+N12</f>
        <v>47768</v>
      </c>
      <c r="W12" s="37">
        <f>N12/V12</f>
        <v>0.8172207335454698</v>
      </c>
      <c r="X12" s="37">
        <f>S12/V12</f>
        <v>0.18277926645453024</v>
      </c>
      <c r="Y12" s="37">
        <f>+V12/B12</f>
        <v>0.45555809872587166</v>
      </c>
      <c r="Z12" s="53"/>
      <c r="AA12" s="53"/>
      <c r="AB12" s="53"/>
      <c r="AC12" s="53"/>
      <c r="AD12" s="53"/>
      <c r="AE12" s="53"/>
      <c r="AF12" s="53"/>
      <c r="AG12" s="53"/>
      <c r="AH12" s="76"/>
    </row>
    <row r="13" spans="1:34" s="54" customFormat="1" ht="14.25" thickBot="1" thickTop="1">
      <c r="A13" s="99" t="s">
        <v>11</v>
      </c>
      <c r="B13" s="40">
        <v>390587</v>
      </c>
      <c r="C13" s="52">
        <v>1974</v>
      </c>
      <c r="D13" s="52">
        <v>6479</v>
      </c>
      <c r="E13" s="52">
        <v>10782</v>
      </c>
      <c r="F13" s="52">
        <v>0</v>
      </c>
      <c r="G13" s="52">
        <v>362</v>
      </c>
      <c r="H13" s="52">
        <v>383</v>
      </c>
      <c r="I13" s="52">
        <v>154552</v>
      </c>
      <c r="J13" s="47">
        <f>SUM(C13:I13)</f>
        <v>174532</v>
      </c>
      <c r="K13" s="49">
        <f>J13/B13</f>
        <v>0.44684538911945354</v>
      </c>
      <c r="L13" s="40">
        <v>52879</v>
      </c>
      <c r="M13" s="40">
        <v>22788</v>
      </c>
      <c r="N13" s="40">
        <v>75667</v>
      </c>
      <c r="O13" s="39">
        <f>N13/B13</f>
        <v>0.19372636570085539</v>
      </c>
      <c r="P13" s="38">
        <f>N13/J13</f>
        <v>0.4335422730502143</v>
      </c>
      <c r="Q13" s="40">
        <v>0</v>
      </c>
      <c r="R13" s="40">
        <v>0</v>
      </c>
      <c r="S13" s="40">
        <v>0</v>
      </c>
      <c r="T13" s="35">
        <f>S13/B13</f>
        <v>0</v>
      </c>
      <c r="U13" s="35">
        <f>S13/(B13-I13)</f>
        <v>0</v>
      </c>
      <c r="V13" s="22">
        <f>S13+N13</f>
        <v>75667</v>
      </c>
      <c r="W13" s="37">
        <f>N13/V13</f>
        <v>1</v>
      </c>
      <c r="X13" s="37">
        <f>S13/V13</f>
        <v>0</v>
      </c>
      <c r="Y13" s="37">
        <f>+V13/B13</f>
        <v>0.19372636570085539</v>
      </c>
      <c r="Z13" s="53"/>
      <c r="AA13" s="53"/>
      <c r="AB13" s="53"/>
      <c r="AC13" s="53"/>
      <c r="AD13" s="53"/>
      <c r="AE13" s="53"/>
      <c r="AF13" s="53"/>
      <c r="AG13" s="53"/>
      <c r="AH13" s="20"/>
    </row>
    <row r="14" spans="1:34" s="75" customFormat="1" ht="14.25" thickBot="1" thickTop="1">
      <c r="A14" s="71" t="s">
        <v>12</v>
      </c>
      <c r="B14" s="72">
        <v>12077</v>
      </c>
      <c r="C14" s="57">
        <v>0</v>
      </c>
      <c r="D14" s="57">
        <v>68</v>
      </c>
      <c r="E14" s="57">
        <v>4341</v>
      </c>
      <c r="F14" s="57">
        <v>0</v>
      </c>
      <c r="G14" s="57">
        <v>35</v>
      </c>
      <c r="H14" s="57">
        <v>5</v>
      </c>
      <c r="I14" s="57">
        <v>3753</v>
      </c>
      <c r="J14" s="47">
        <f t="shared" si="0"/>
        <v>8202</v>
      </c>
      <c r="K14" s="49">
        <f t="shared" si="1"/>
        <v>0.6791421710689741</v>
      </c>
      <c r="L14" s="58">
        <v>2959</v>
      </c>
      <c r="M14" s="58">
        <v>0</v>
      </c>
      <c r="N14" s="58">
        <v>0</v>
      </c>
      <c r="O14" s="73">
        <f>N14/B14</f>
        <v>0</v>
      </c>
      <c r="P14" s="74">
        <f>N14/J14</f>
        <v>0</v>
      </c>
      <c r="Q14" s="58">
        <v>0</v>
      </c>
      <c r="R14" s="58">
        <v>0</v>
      </c>
      <c r="S14" s="58">
        <v>0</v>
      </c>
      <c r="T14" s="59">
        <f>S14/B14</f>
        <v>0</v>
      </c>
      <c r="U14" s="59">
        <f>S14/(B14-I14)</f>
        <v>0</v>
      </c>
      <c r="V14" s="60">
        <f>S14+N14</f>
        <v>0</v>
      </c>
      <c r="W14" s="61" t="e">
        <f>N14/V14</f>
        <v>#DIV/0!</v>
      </c>
      <c r="X14" s="61" t="e">
        <f>S14/V14</f>
        <v>#DIV/0!</v>
      </c>
      <c r="Y14" s="61">
        <f>+V14/B14</f>
        <v>0</v>
      </c>
      <c r="Z14" s="62"/>
      <c r="AA14" s="62"/>
      <c r="AB14" s="62"/>
      <c r="AC14" s="62"/>
      <c r="AD14" s="62"/>
      <c r="AE14" s="62"/>
      <c r="AF14" s="62"/>
      <c r="AG14" s="62"/>
      <c r="AH14" s="63"/>
    </row>
    <row r="15" spans="1:34" s="75" customFormat="1" ht="14.25" thickBot="1" thickTop="1">
      <c r="A15" s="71" t="s">
        <v>13</v>
      </c>
      <c r="B15" s="72">
        <v>76156</v>
      </c>
      <c r="C15" s="57">
        <v>316</v>
      </c>
      <c r="D15" s="57">
        <v>1764</v>
      </c>
      <c r="E15" s="57">
        <v>5177</v>
      </c>
      <c r="F15" s="57">
        <v>0</v>
      </c>
      <c r="G15" s="57">
        <v>109</v>
      </c>
      <c r="H15" s="57">
        <v>191</v>
      </c>
      <c r="I15" s="57">
        <v>29130</v>
      </c>
      <c r="J15" s="47">
        <f t="shared" si="0"/>
        <v>36687</v>
      </c>
      <c r="K15" s="49">
        <f t="shared" si="1"/>
        <v>0.48173486002416094</v>
      </c>
      <c r="L15" s="58">
        <v>8082</v>
      </c>
      <c r="M15" s="58">
        <v>0</v>
      </c>
      <c r="N15" s="58">
        <v>0</v>
      </c>
      <c r="O15" s="73">
        <f t="shared" si="2"/>
        <v>0</v>
      </c>
      <c r="P15" s="74">
        <f t="shared" si="3"/>
        <v>0</v>
      </c>
      <c r="Q15" s="58">
        <v>0</v>
      </c>
      <c r="R15" s="58">
        <v>0</v>
      </c>
      <c r="S15" s="58">
        <v>0</v>
      </c>
      <c r="T15" s="59">
        <f t="shared" si="4"/>
        <v>0</v>
      </c>
      <c r="U15" s="59">
        <f t="shared" si="5"/>
        <v>0</v>
      </c>
      <c r="V15" s="60">
        <f t="shared" si="6"/>
        <v>0</v>
      </c>
      <c r="W15" s="61" t="e">
        <f t="shared" si="7"/>
        <v>#DIV/0!</v>
      </c>
      <c r="X15" s="61" t="e">
        <f t="shared" si="8"/>
        <v>#DIV/0!</v>
      </c>
      <c r="Y15" s="61">
        <f t="shared" si="9"/>
        <v>0</v>
      </c>
      <c r="Z15" s="62"/>
      <c r="AA15" s="62"/>
      <c r="AB15" s="62"/>
      <c r="AC15" s="62"/>
      <c r="AD15" s="62"/>
      <c r="AE15" s="62"/>
      <c r="AF15" s="62"/>
      <c r="AG15" s="62"/>
      <c r="AH15" s="63"/>
    </row>
    <row r="16" spans="1:34" s="75" customFormat="1" ht="14.25" thickBot="1" thickTop="1">
      <c r="A16" s="71" t="s">
        <v>14</v>
      </c>
      <c r="B16" s="72">
        <v>55090</v>
      </c>
      <c r="C16" s="57">
        <v>197</v>
      </c>
      <c r="D16" s="57">
        <v>416</v>
      </c>
      <c r="E16" s="57">
        <v>5444</v>
      </c>
      <c r="F16" s="57">
        <v>0</v>
      </c>
      <c r="G16" s="57">
        <v>106</v>
      </c>
      <c r="H16" s="57">
        <v>0</v>
      </c>
      <c r="I16" s="57">
        <v>17862</v>
      </c>
      <c r="J16" s="47">
        <f t="shared" si="0"/>
        <v>24025</v>
      </c>
      <c r="K16" s="49">
        <f t="shared" si="1"/>
        <v>0.4361045561807951</v>
      </c>
      <c r="L16" s="58">
        <v>5177</v>
      </c>
      <c r="M16" s="58">
        <v>0</v>
      </c>
      <c r="N16" s="58">
        <v>5065</v>
      </c>
      <c r="O16" s="73">
        <f t="shared" si="2"/>
        <v>0.09194046106371392</v>
      </c>
      <c r="P16" s="74">
        <f t="shared" si="3"/>
        <v>0.21082206035379814</v>
      </c>
      <c r="Q16" s="58">
        <v>0</v>
      </c>
      <c r="R16" s="58">
        <v>0</v>
      </c>
      <c r="S16" s="58">
        <v>0</v>
      </c>
      <c r="T16" s="59">
        <f t="shared" si="4"/>
        <v>0</v>
      </c>
      <c r="U16" s="59">
        <f t="shared" si="5"/>
        <v>0</v>
      </c>
      <c r="V16" s="60">
        <f t="shared" si="6"/>
        <v>5065</v>
      </c>
      <c r="W16" s="61">
        <f t="shared" si="7"/>
        <v>1</v>
      </c>
      <c r="X16" s="61">
        <f t="shared" si="8"/>
        <v>0</v>
      </c>
      <c r="Y16" s="61">
        <f t="shared" si="9"/>
        <v>0.09194046106371392</v>
      </c>
      <c r="Z16" s="62"/>
      <c r="AA16" s="62"/>
      <c r="AB16" s="62"/>
      <c r="AC16" s="62"/>
      <c r="AD16" s="62"/>
      <c r="AE16" s="62"/>
      <c r="AF16" s="62"/>
      <c r="AG16" s="62"/>
      <c r="AH16" s="63"/>
    </row>
    <row r="17" spans="1:34" s="75" customFormat="1" ht="14.25" thickBot="1" thickTop="1">
      <c r="A17" s="71" t="s">
        <v>15</v>
      </c>
      <c r="B17" s="72">
        <v>9489</v>
      </c>
      <c r="C17" s="57">
        <v>54</v>
      </c>
      <c r="D17" s="57">
        <v>322</v>
      </c>
      <c r="E17" s="57">
        <v>697</v>
      </c>
      <c r="F17" s="57">
        <v>0</v>
      </c>
      <c r="G17" s="57">
        <v>15</v>
      </c>
      <c r="H17" s="57">
        <v>14</v>
      </c>
      <c r="I17" s="57">
        <v>4276</v>
      </c>
      <c r="J17" s="47">
        <f t="shared" si="0"/>
        <v>5378</v>
      </c>
      <c r="K17" s="49">
        <f t="shared" si="1"/>
        <v>0.5667615133312256</v>
      </c>
      <c r="L17" s="58">
        <v>2263</v>
      </c>
      <c r="M17" s="58">
        <v>0</v>
      </c>
      <c r="N17" s="58">
        <v>2001</v>
      </c>
      <c r="O17" s="73">
        <f t="shared" si="2"/>
        <v>0.21087575086942775</v>
      </c>
      <c r="P17" s="74">
        <f t="shared" si="3"/>
        <v>0.3720714020081815</v>
      </c>
      <c r="Q17" s="58">
        <v>0</v>
      </c>
      <c r="R17" s="58">
        <v>0</v>
      </c>
      <c r="S17" s="58">
        <v>0</v>
      </c>
      <c r="T17" s="59">
        <f t="shared" si="4"/>
        <v>0</v>
      </c>
      <c r="U17" s="59">
        <f t="shared" si="5"/>
        <v>0</v>
      </c>
      <c r="V17" s="60">
        <f t="shared" si="6"/>
        <v>2001</v>
      </c>
      <c r="W17" s="61">
        <f t="shared" si="7"/>
        <v>1</v>
      </c>
      <c r="X17" s="61">
        <f t="shared" si="8"/>
        <v>0</v>
      </c>
      <c r="Y17" s="61">
        <f t="shared" si="9"/>
        <v>0.21087575086942775</v>
      </c>
      <c r="Z17" s="62">
        <v>41061</v>
      </c>
      <c r="AA17" s="62"/>
      <c r="AB17" s="62"/>
      <c r="AC17" s="62"/>
      <c r="AD17" s="62"/>
      <c r="AE17" s="62"/>
      <c r="AF17" s="62"/>
      <c r="AG17" s="62"/>
      <c r="AH17" s="63"/>
    </row>
    <row r="18" spans="1:34" s="75" customFormat="1" ht="14.25" thickBot="1" thickTop="1">
      <c r="A18" s="71" t="s">
        <v>16</v>
      </c>
      <c r="B18" s="72">
        <v>325125</v>
      </c>
      <c r="C18" s="57">
        <v>467</v>
      </c>
      <c r="D18" s="57">
        <v>3497</v>
      </c>
      <c r="E18" s="57">
        <v>19610</v>
      </c>
      <c r="F18" s="57">
        <v>253</v>
      </c>
      <c r="G18" s="57">
        <v>455</v>
      </c>
      <c r="H18" s="57">
        <v>192</v>
      </c>
      <c r="I18" s="57">
        <v>130302</v>
      </c>
      <c r="J18" s="47">
        <f t="shared" si="0"/>
        <v>154776</v>
      </c>
      <c r="K18" s="49">
        <f t="shared" si="1"/>
        <v>0.47605074971164935</v>
      </c>
      <c r="L18" s="58">
        <v>59478</v>
      </c>
      <c r="M18" s="58">
        <v>9077</v>
      </c>
      <c r="N18" s="58">
        <v>68555</v>
      </c>
      <c r="O18" s="73">
        <f t="shared" si="2"/>
        <v>0.21085736255286427</v>
      </c>
      <c r="P18" s="74">
        <f t="shared" si="3"/>
        <v>0.4429304284902052</v>
      </c>
      <c r="Q18" s="58">
        <v>0</v>
      </c>
      <c r="R18" s="58">
        <v>0</v>
      </c>
      <c r="S18" s="58">
        <v>0</v>
      </c>
      <c r="T18" s="59">
        <f t="shared" si="4"/>
        <v>0</v>
      </c>
      <c r="U18" s="59">
        <f t="shared" si="5"/>
        <v>0</v>
      </c>
      <c r="V18" s="60">
        <f t="shared" si="6"/>
        <v>68555</v>
      </c>
      <c r="W18" s="61">
        <f t="shared" si="7"/>
        <v>1</v>
      </c>
      <c r="X18" s="61">
        <f t="shared" si="8"/>
        <v>0</v>
      </c>
      <c r="Y18" s="61">
        <f t="shared" si="9"/>
        <v>0.21085736255286427</v>
      </c>
      <c r="Z18" s="62"/>
      <c r="AA18" s="62"/>
      <c r="AB18" s="62"/>
      <c r="AC18" s="62"/>
      <c r="AD18" s="62"/>
      <c r="AE18" s="62"/>
      <c r="AF18" s="62"/>
      <c r="AG18" s="62"/>
      <c r="AH18" s="63"/>
    </row>
    <row r="19" spans="1:34" s="75" customFormat="1" ht="14.25" thickBot="1" thickTop="1">
      <c r="A19" s="71" t="s">
        <v>17</v>
      </c>
      <c r="B19" s="72">
        <v>47349</v>
      </c>
      <c r="C19" s="57">
        <v>1</v>
      </c>
      <c r="D19" s="57">
        <v>39</v>
      </c>
      <c r="E19" s="57">
        <v>13852</v>
      </c>
      <c r="F19" s="57">
        <v>122</v>
      </c>
      <c r="G19" s="57">
        <v>214</v>
      </c>
      <c r="H19" s="57">
        <v>139</v>
      </c>
      <c r="I19" s="57">
        <v>15577</v>
      </c>
      <c r="J19" s="47">
        <f t="shared" si="0"/>
        <v>29944</v>
      </c>
      <c r="K19" s="49">
        <f t="shared" si="1"/>
        <v>0.6324103993748548</v>
      </c>
      <c r="L19" s="58">
        <v>7622</v>
      </c>
      <c r="M19" s="58">
        <v>0</v>
      </c>
      <c r="N19" s="58">
        <v>7551</v>
      </c>
      <c r="O19" s="73">
        <f t="shared" si="2"/>
        <v>0.1594753849078122</v>
      </c>
      <c r="P19" s="74">
        <f t="shared" si="3"/>
        <v>0.25217071867485974</v>
      </c>
      <c r="Q19" s="58">
        <v>0</v>
      </c>
      <c r="R19" s="58">
        <v>0</v>
      </c>
      <c r="S19" s="58">
        <v>0</v>
      </c>
      <c r="T19" s="59">
        <f t="shared" si="4"/>
        <v>0</v>
      </c>
      <c r="U19" s="59">
        <f t="shared" si="5"/>
        <v>0</v>
      </c>
      <c r="V19" s="60">
        <f t="shared" si="6"/>
        <v>7551</v>
      </c>
      <c r="W19" s="61">
        <f t="shared" si="7"/>
        <v>1</v>
      </c>
      <c r="X19" s="61">
        <f t="shared" si="8"/>
        <v>0</v>
      </c>
      <c r="Y19" s="61">
        <f t="shared" si="9"/>
        <v>0.1594753849078122</v>
      </c>
      <c r="Z19" s="62"/>
      <c r="AA19" s="62"/>
      <c r="AB19" s="62"/>
      <c r="AC19" s="62"/>
      <c r="AD19" s="62"/>
      <c r="AE19" s="62"/>
      <c r="AF19" s="62"/>
      <c r="AG19" s="62"/>
      <c r="AH19" s="63"/>
    </row>
    <row r="20" spans="1:34" s="75" customFormat="1" ht="14.25" thickBot="1" thickTop="1">
      <c r="A20" s="71" t="s">
        <v>18</v>
      </c>
      <c r="B20" s="72">
        <v>33553</v>
      </c>
      <c r="C20" s="57">
        <v>4</v>
      </c>
      <c r="D20" s="57">
        <v>3</v>
      </c>
      <c r="E20" s="57">
        <v>1782</v>
      </c>
      <c r="F20" s="57">
        <v>0</v>
      </c>
      <c r="G20" s="57">
        <v>92</v>
      </c>
      <c r="H20" s="57">
        <v>113</v>
      </c>
      <c r="I20" s="57">
        <v>16497</v>
      </c>
      <c r="J20" s="47">
        <f t="shared" si="0"/>
        <v>18491</v>
      </c>
      <c r="K20" s="49">
        <f t="shared" si="1"/>
        <v>0.5510982624504516</v>
      </c>
      <c r="L20" s="58">
        <v>0</v>
      </c>
      <c r="M20" s="58">
        <v>0</v>
      </c>
      <c r="N20" s="58">
        <v>0</v>
      </c>
      <c r="O20" s="73">
        <f t="shared" si="2"/>
        <v>0</v>
      </c>
      <c r="P20" s="74">
        <f t="shared" si="3"/>
        <v>0</v>
      </c>
      <c r="Q20" s="58">
        <v>0</v>
      </c>
      <c r="R20" s="58">
        <v>0</v>
      </c>
      <c r="S20" s="58">
        <v>0</v>
      </c>
      <c r="T20" s="59">
        <f t="shared" si="4"/>
        <v>0</v>
      </c>
      <c r="U20" s="59">
        <f t="shared" si="5"/>
        <v>0</v>
      </c>
      <c r="V20" s="60">
        <f t="shared" si="6"/>
        <v>0</v>
      </c>
      <c r="W20" s="61" t="e">
        <f t="shared" si="7"/>
        <v>#DIV/0!</v>
      </c>
      <c r="X20" s="61" t="e">
        <f t="shared" si="8"/>
        <v>#DIV/0!</v>
      </c>
      <c r="Y20" s="61">
        <f t="shared" si="9"/>
        <v>0</v>
      </c>
      <c r="Z20" s="62"/>
      <c r="AA20" s="62"/>
      <c r="AB20" s="62"/>
      <c r="AC20" s="62"/>
      <c r="AD20" s="62"/>
      <c r="AE20" s="62"/>
      <c r="AF20" s="62"/>
      <c r="AG20" s="62"/>
      <c r="AH20" s="63"/>
    </row>
    <row r="21" spans="1:34" s="75" customFormat="1" ht="14.25" thickBot="1" thickTop="1">
      <c r="A21" s="71" t="s">
        <v>19</v>
      </c>
      <c r="B21" s="72">
        <v>13719</v>
      </c>
      <c r="C21" s="57">
        <v>146</v>
      </c>
      <c r="D21" s="57">
        <v>112</v>
      </c>
      <c r="E21" s="57">
        <v>5412</v>
      </c>
      <c r="F21" s="57">
        <v>0</v>
      </c>
      <c r="G21" s="57">
        <v>45</v>
      </c>
      <c r="H21" s="57">
        <v>15</v>
      </c>
      <c r="I21" s="57">
        <v>4250</v>
      </c>
      <c r="J21" s="47">
        <f t="shared" si="0"/>
        <v>9980</v>
      </c>
      <c r="K21" s="49">
        <f t="shared" si="1"/>
        <v>0.7274582695531744</v>
      </c>
      <c r="L21" s="58">
        <v>4668</v>
      </c>
      <c r="M21" s="58">
        <v>0</v>
      </c>
      <c r="N21" s="58">
        <v>4668</v>
      </c>
      <c r="O21" s="73">
        <f t="shared" si="2"/>
        <v>0.3402580363000219</v>
      </c>
      <c r="P21" s="74">
        <f t="shared" si="3"/>
        <v>0.4677354709418838</v>
      </c>
      <c r="Q21" s="58">
        <v>0</v>
      </c>
      <c r="R21" s="58">
        <v>0</v>
      </c>
      <c r="S21" s="58">
        <v>0</v>
      </c>
      <c r="T21" s="59">
        <f t="shared" si="4"/>
        <v>0</v>
      </c>
      <c r="U21" s="59">
        <f t="shared" si="5"/>
        <v>0</v>
      </c>
      <c r="V21" s="60">
        <f t="shared" si="6"/>
        <v>4668</v>
      </c>
      <c r="W21" s="61">
        <f t="shared" si="7"/>
        <v>1</v>
      </c>
      <c r="X21" s="61">
        <f t="shared" si="8"/>
        <v>0</v>
      </c>
      <c r="Y21" s="61">
        <f t="shared" si="9"/>
        <v>0.3402580363000219</v>
      </c>
      <c r="Z21" s="62"/>
      <c r="AA21" s="62"/>
      <c r="AB21" s="62"/>
      <c r="AC21" s="62"/>
      <c r="AD21" s="62"/>
      <c r="AE21" s="62"/>
      <c r="AF21" s="62"/>
      <c r="AG21" s="62"/>
      <c r="AH21" s="63"/>
    </row>
    <row r="22" spans="1:34" s="75" customFormat="1" ht="14.25" thickBot="1" thickTop="1">
      <c r="A22" s="71" t="s">
        <v>20</v>
      </c>
      <c r="B22" s="72">
        <v>4459268</v>
      </c>
      <c r="C22" s="57">
        <v>657</v>
      </c>
      <c r="D22" s="57">
        <v>43975</v>
      </c>
      <c r="E22" s="57">
        <v>6615</v>
      </c>
      <c r="F22" s="57">
        <v>12799</v>
      </c>
      <c r="G22" s="57">
        <v>745</v>
      </c>
      <c r="H22" s="57">
        <v>8678</v>
      </c>
      <c r="I22" s="57">
        <v>1028046</v>
      </c>
      <c r="J22" s="47">
        <f t="shared" si="0"/>
        <v>1101515</v>
      </c>
      <c r="K22" s="49">
        <f t="shared" si="1"/>
        <v>0.2470169992025597</v>
      </c>
      <c r="L22" s="58">
        <v>257034</v>
      </c>
      <c r="M22" s="58">
        <v>0</v>
      </c>
      <c r="N22" s="58">
        <v>257034</v>
      </c>
      <c r="O22" s="73">
        <f t="shared" si="2"/>
        <v>0.0576404019673184</v>
      </c>
      <c r="P22" s="74">
        <f t="shared" si="3"/>
        <v>0.23334589179448306</v>
      </c>
      <c r="Q22" s="58">
        <v>0</v>
      </c>
      <c r="R22" s="58">
        <v>0</v>
      </c>
      <c r="S22" s="58">
        <v>0</v>
      </c>
      <c r="T22" s="59">
        <f t="shared" si="4"/>
        <v>0</v>
      </c>
      <c r="U22" s="59">
        <f t="shared" si="5"/>
        <v>0</v>
      </c>
      <c r="V22" s="60">
        <f t="shared" si="6"/>
        <v>257034</v>
      </c>
      <c r="W22" s="61">
        <f t="shared" si="7"/>
        <v>1</v>
      </c>
      <c r="X22" s="61">
        <f t="shared" si="8"/>
        <v>0</v>
      </c>
      <c r="Y22" s="61">
        <f t="shared" si="9"/>
        <v>0.0576404019673184</v>
      </c>
      <c r="Z22" s="62"/>
      <c r="AA22" s="62"/>
      <c r="AB22" s="62"/>
      <c r="AC22" s="62"/>
      <c r="AD22" s="62"/>
      <c r="AE22" s="62"/>
      <c r="AF22" s="62"/>
      <c r="AG22" s="62"/>
      <c r="AH22" s="63"/>
    </row>
    <row r="23" spans="1:34" s="54" customFormat="1" ht="14.25" thickBot="1" thickTop="1">
      <c r="A23" s="42" t="s">
        <v>21</v>
      </c>
      <c r="B23" s="40">
        <v>52826</v>
      </c>
      <c r="C23" s="52">
        <v>112</v>
      </c>
      <c r="D23" s="52">
        <v>1266</v>
      </c>
      <c r="E23" s="52">
        <v>894</v>
      </c>
      <c r="F23" s="52">
        <v>126</v>
      </c>
      <c r="G23" s="52">
        <v>25</v>
      </c>
      <c r="H23" s="52">
        <v>19</v>
      </c>
      <c r="I23" s="52">
        <v>27521</v>
      </c>
      <c r="J23" s="47">
        <f t="shared" si="0"/>
        <v>29963</v>
      </c>
      <c r="K23" s="49">
        <f t="shared" si="1"/>
        <v>0.5672017567107106</v>
      </c>
      <c r="L23" s="40">
        <v>14135</v>
      </c>
      <c r="M23" s="40">
        <v>0</v>
      </c>
      <c r="N23" s="40">
        <v>11491</v>
      </c>
      <c r="O23" s="39">
        <f t="shared" si="2"/>
        <v>0.21752546094726083</v>
      </c>
      <c r="P23" s="38">
        <f t="shared" si="3"/>
        <v>0.38350632446684246</v>
      </c>
      <c r="Q23" s="40">
        <v>0</v>
      </c>
      <c r="R23" s="40">
        <v>0</v>
      </c>
      <c r="S23" s="40">
        <v>0</v>
      </c>
      <c r="T23" s="35">
        <f t="shared" si="4"/>
        <v>0</v>
      </c>
      <c r="U23" s="35">
        <f t="shared" si="5"/>
        <v>0</v>
      </c>
      <c r="V23" s="22">
        <f t="shared" si="6"/>
        <v>11491</v>
      </c>
      <c r="W23" s="37">
        <f t="shared" si="7"/>
        <v>1</v>
      </c>
      <c r="X23" s="37">
        <f t="shared" si="8"/>
        <v>0</v>
      </c>
      <c r="Y23" s="37">
        <f t="shared" si="9"/>
        <v>0.21752546094726083</v>
      </c>
      <c r="Z23" s="53"/>
      <c r="AA23" s="53"/>
      <c r="AB23" s="53"/>
      <c r="AC23" s="53"/>
      <c r="AD23" s="53"/>
      <c r="AE23" s="53"/>
      <c r="AF23" s="53"/>
      <c r="AG23" s="53"/>
      <c r="AH23" s="20"/>
    </row>
    <row r="24" spans="1:34" s="75" customFormat="1" ht="14.25" thickBot="1" thickTop="1">
      <c r="A24" s="71" t="s">
        <v>22</v>
      </c>
      <c r="B24" s="72">
        <v>146755</v>
      </c>
      <c r="C24" s="57">
        <v>1276</v>
      </c>
      <c r="D24" s="57">
        <v>4847</v>
      </c>
      <c r="E24" s="57">
        <v>1455</v>
      </c>
      <c r="F24" s="57">
        <v>5</v>
      </c>
      <c r="G24" s="57">
        <v>58</v>
      </c>
      <c r="H24" s="57">
        <v>758</v>
      </c>
      <c r="I24" s="57">
        <v>86214</v>
      </c>
      <c r="J24" s="47">
        <f t="shared" si="0"/>
        <v>94613</v>
      </c>
      <c r="K24" s="49">
        <f t="shared" si="1"/>
        <v>0.6447003509250111</v>
      </c>
      <c r="L24" s="58">
        <v>28815</v>
      </c>
      <c r="M24" s="58">
        <v>0</v>
      </c>
      <c r="N24" s="58">
        <v>28815</v>
      </c>
      <c r="O24" s="73">
        <f t="shared" si="2"/>
        <v>0.1963476542536881</v>
      </c>
      <c r="P24" s="74">
        <f t="shared" si="3"/>
        <v>0.30455645630093114</v>
      </c>
      <c r="Q24" s="58">
        <v>0</v>
      </c>
      <c r="R24" s="58">
        <v>0</v>
      </c>
      <c r="S24" s="58">
        <v>0</v>
      </c>
      <c r="T24" s="59">
        <f t="shared" si="4"/>
        <v>0</v>
      </c>
      <c r="U24" s="59">
        <f t="shared" si="5"/>
        <v>0</v>
      </c>
      <c r="V24" s="60">
        <f t="shared" si="6"/>
        <v>28815</v>
      </c>
      <c r="W24" s="61">
        <f t="shared" si="7"/>
        <v>1</v>
      </c>
      <c r="X24" s="61">
        <f t="shared" si="8"/>
        <v>0</v>
      </c>
      <c r="Y24" s="61">
        <f t="shared" si="9"/>
        <v>0.1963476542536881</v>
      </c>
      <c r="Z24" s="62"/>
      <c r="AA24" s="62"/>
      <c r="AB24" s="62"/>
      <c r="AC24" s="62"/>
      <c r="AD24" s="62"/>
      <c r="AE24" s="62"/>
      <c r="AF24" s="62"/>
      <c r="AG24" s="62"/>
      <c r="AH24" s="63"/>
    </row>
    <row r="25" spans="1:34" s="75" customFormat="1" ht="14.25" thickBot="1" thickTop="1">
      <c r="A25" s="71" t="s">
        <v>23</v>
      </c>
      <c r="B25" s="72">
        <v>10523</v>
      </c>
      <c r="C25" s="57">
        <v>5</v>
      </c>
      <c r="D25" s="57">
        <v>302</v>
      </c>
      <c r="E25" s="57">
        <v>681</v>
      </c>
      <c r="F25" s="57">
        <v>0</v>
      </c>
      <c r="G25" s="57">
        <v>14</v>
      </c>
      <c r="H25" s="57">
        <v>30</v>
      </c>
      <c r="I25" s="57">
        <v>5575</v>
      </c>
      <c r="J25" s="47">
        <f t="shared" si="0"/>
        <v>6607</v>
      </c>
      <c r="K25" s="49">
        <f t="shared" si="1"/>
        <v>0.627862776774684</v>
      </c>
      <c r="L25" s="58">
        <v>1828</v>
      </c>
      <c r="M25" s="58">
        <v>0</v>
      </c>
      <c r="N25" s="58">
        <v>0</v>
      </c>
      <c r="O25" s="73">
        <f t="shared" si="2"/>
        <v>0</v>
      </c>
      <c r="P25" s="74">
        <f t="shared" si="3"/>
        <v>0</v>
      </c>
      <c r="Q25" s="58">
        <v>0</v>
      </c>
      <c r="R25" s="58">
        <v>0</v>
      </c>
      <c r="S25" s="58">
        <v>0</v>
      </c>
      <c r="T25" s="59">
        <f t="shared" si="4"/>
        <v>0</v>
      </c>
      <c r="U25" s="59">
        <f t="shared" si="5"/>
        <v>0</v>
      </c>
      <c r="V25" s="60">
        <f t="shared" si="6"/>
        <v>0</v>
      </c>
      <c r="W25" s="61" t="e">
        <f t="shared" si="7"/>
        <v>#DIV/0!</v>
      </c>
      <c r="X25" s="61" t="e">
        <f t="shared" si="8"/>
        <v>#DIV/0!</v>
      </c>
      <c r="Y25" s="61">
        <f t="shared" si="9"/>
        <v>0</v>
      </c>
      <c r="Z25" s="62"/>
      <c r="AA25" s="62"/>
      <c r="AB25" s="62"/>
      <c r="AC25" s="62"/>
      <c r="AD25" s="62"/>
      <c r="AE25" s="62"/>
      <c r="AF25" s="62"/>
      <c r="AG25" s="62"/>
      <c r="AH25" s="63"/>
    </row>
    <row r="26" spans="1:34" s="75" customFormat="1" ht="14.25" thickBot="1" thickTop="1">
      <c r="A26" s="71" t="s">
        <v>24</v>
      </c>
      <c r="B26" s="72">
        <v>47546</v>
      </c>
      <c r="C26" s="57">
        <v>32</v>
      </c>
      <c r="D26" s="57">
        <v>333</v>
      </c>
      <c r="E26" s="57">
        <v>15642</v>
      </c>
      <c r="F26" s="57">
        <v>0</v>
      </c>
      <c r="G26" s="57">
        <v>31</v>
      </c>
      <c r="H26" s="57">
        <v>150</v>
      </c>
      <c r="I26" s="57">
        <v>20059</v>
      </c>
      <c r="J26" s="47">
        <f t="shared" si="0"/>
        <v>36247</v>
      </c>
      <c r="K26" s="49">
        <f t="shared" si="1"/>
        <v>0.7623564548016658</v>
      </c>
      <c r="L26" s="58">
        <v>8764</v>
      </c>
      <c r="M26" s="58">
        <v>0</v>
      </c>
      <c r="N26" s="58">
        <v>8764</v>
      </c>
      <c r="O26" s="73">
        <f t="shared" si="2"/>
        <v>0.1843267572456148</v>
      </c>
      <c r="P26" s="74">
        <f t="shared" si="3"/>
        <v>0.24178552707810302</v>
      </c>
      <c r="Q26" s="58">
        <v>0</v>
      </c>
      <c r="R26" s="58">
        <v>0</v>
      </c>
      <c r="S26" s="58">
        <v>0</v>
      </c>
      <c r="T26" s="59">
        <f t="shared" si="4"/>
        <v>0</v>
      </c>
      <c r="U26" s="59">
        <f t="shared" si="5"/>
        <v>0</v>
      </c>
      <c r="V26" s="60">
        <f t="shared" si="6"/>
        <v>8764</v>
      </c>
      <c r="W26" s="61">
        <f t="shared" si="7"/>
        <v>1</v>
      </c>
      <c r="X26" s="61">
        <f t="shared" si="8"/>
        <v>0</v>
      </c>
      <c r="Y26" s="61">
        <f t="shared" si="9"/>
        <v>0.1843267572456148</v>
      </c>
      <c r="Z26" s="62"/>
      <c r="AA26" s="62"/>
      <c r="AB26" s="62"/>
      <c r="AC26" s="62"/>
      <c r="AD26" s="62"/>
      <c r="AE26" s="62"/>
      <c r="AF26" s="62"/>
      <c r="AG26" s="62"/>
      <c r="AH26" s="63"/>
    </row>
    <row r="27" spans="1:34" s="75" customFormat="1" ht="14.25" thickBot="1" thickTop="1">
      <c r="A27" s="71" t="s">
        <v>25</v>
      </c>
      <c r="B27" s="72">
        <v>92759</v>
      </c>
      <c r="C27" s="57">
        <v>710</v>
      </c>
      <c r="D27" s="57">
        <v>998</v>
      </c>
      <c r="E27" s="57">
        <v>1900</v>
      </c>
      <c r="F27" s="57">
        <v>0</v>
      </c>
      <c r="G27" s="57">
        <v>72</v>
      </c>
      <c r="H27" s="57">
        <v>44</v>
      </c>
      <c r="I27" s="57">
        <v>30997</v>
      </c>
      <c r="J27" s="47">
        <f t="shared" si="0"/>
        <v>34721</v>
      </c>
      <c r="K27" s="49">
        <f t="shared" si="1"/>
        <v>0.3743140827305167</v>
      </c>
      <c r="L27" s="58">
        <v>11891</v>
      </c>
      <c r="M27" s="58">
        <v>0</v>
      </c>
      <c r="N27" s="58">
        <v>11816</v>
      </c>
      <c r="O27" s="73">
        <f t="shared" si="2"/>
        <v>0.12738386571653423</v>
      </c>
      <c r="P27" s="74">
        <f t="shared" si="3"/>
        <v>0.34031277900982115</v>
      </c>
      <c r="Q27" s="58">
        <v>0</v>
      </c>
      <c r="R27" s="58">
        <v>0</v>
      </c>
      <c r="S27" s="58">
        <v>0</v>
      </c>
      <c r="T27" s="59">
        <f t="shared" si="4"/>
        <v>0</v>
      </c>
      <c r="U27" s="59">
        <f t="shared" si="5"/>
        <v>0</v>
      </c>
      <c r="V27" s="60">
        <f t="shared" si="6"/>
        <v>11816</v>
      </c>
      <c r="W27" s="61">
        <f t="shared" si="7"/>
        <v>1</v>
      </c>
      <c r="X27" s="61">
        <f t="shared" si="8"/>
        <v>0</v>
      </c>
      <c r="Y27" s="61">
        <f t="shared" si="9"/>
        <v>0.12738386571653423</v>
      </c>
      <c r="Z27" s="62"/>
      <c r="AA27" s="62"/>
      <c r="AB27" s="62"/>
      <c r="AC27" s="62"/>
      <c r="AD27" s="62"/>
      <c r="AE27" s="62"/>
      <c r="AF27" s="62"/>
      <c r="AG27" s="62"/>
      <c r="AH27" s="63"/>
    </row>
    <row r="28" spans="1:34" s="75" customFormat="1" ht="14.25" thickBot="1" thickTop="1">
      <c r="A28" s="71" t="s">
        <v>26</v>
      </c>
      <c r="B28" s="72">
        <v>5371</v>
      </c>
      <c r="C28" s="57">
        <v>31</v>
      </c>
      <c r="D28" s="57">
        <v>50</v>
      </c>
      <c r="E28" s="57">
        <v>1669</v>
      </c>
      <c r="F28" s="57">
        <v>0</v>
      </c>
      <c r="G28" s="57">
        <v>5</v>
      </c>
      <c r="H28" s="57">
        <v>7</v>
      </c>
      <c r="I28" s="57">
        <v>1803</v>
      </c>
      <c r="J28" s="47">
        <f t="shared" si="0"/>
        <v>3565</v>
      </c>
      <c r="K28" s="49">
        <f t="shared" si="1"/>
        <v>0.6637497672686651</v>
      </c>
      <c r="L28" s="58">
        <v>1285</v>
      </c>
      <c r="M28" s="58"/>
      <c r="N28" s="58">
        <v>1285</v>
      </c>
      <c r="O28" s="73">
        <f>N28/B28</f>
        <v>0.2392478123254515</v>
      </c>
      <c r="P28" s="74">
        <f>N28/J28</f>
        <v>0.36044880785413747</v>
      </c>
      <c r="Q28" s="58">
        <v>0</v>
      </c>
      <c r="R28" s="58">
        <v>0</v>
      </c>
      <c r="S28" s="58">
        <v>0</v>
      </c>
      <c r="T28" s="59">
        <f>S28/B28</f>
        <v>0</v>
      </c>
      <c r="U28" s="59">
        <f>S28/(B28-I28)</f>
        <v>0</v>
      </c>
      <c r="V28" s="60">
        <f>S28+N28</f>
        <v>1285</v>
      </c>
      <c r="W28" s="61">
        <f>N28/V28</f>
        <v>1</v>
      </c>
      <c r="X28" s="61">
        <f>S28/V28</f>
        <v>0</v>
      </c>
      <c r="Y28" s="61">
        <f>+V28/B28</f>
        <v>0.2392478123254515</v>
      </c>
      <c r="Z28" s="62">
        <v>41045</v>
      </c>
      <c r="AA28" s="62"/>
      <c r="AB28" s="62"/>
      <c r="AC28" s="62"/>
      <c r="AD28" s="62"/>
      <c r="AE28" s="62"/>
      <c r="AF28" s="62"/>
      <c r="AG28" s="62"/>
      <c r="AH28" s="63"/>
    </row>
    <row r="29" spans="1:34" s="75" customFormat="1" ht="14.25" thickBot="1" thickTop="1">
      <c r="A29" s="71" t="s">
        <v>27</v>
      </c>
      <c r="B29" s="72">
        <v>5547</v>
      </c>
      <c r="C29" s="57">
        <v>43</v>
      </c>
      <c r="D29" s="57">
        <v>154</v>
      </c>
      <c r="E29" s="57">
        <v>998</v>
      </c>
      <c r="F29" s="57">
        <v>0</v>
      </c>
      <c r="G29" s="57">
        <v>0</v>
      </c>
      <c r="H29" s="57">
        <v>6</v>
      </c>
      <c r="I29" s="57">
        <v>1842</v>
      </c>
      <c r="J29" s="47">
        <f t="shared" si="0"/>
        <v>3043</v>
      </c>
      <c r="K29" s="49">
        <f t="shared" si="1"/>
        <v>0.5485848206237606</v>
      </c>
      <c r="L29" s="58">
        <v>924</v>
      </c>
      <c r="M29" s="58">
        <v>0</v>
      </c>
      <c r="N29" s="58">
        <v>0</v>
      </c>
      <c r="O29" s="73">
        <f>N29/B29</f>
        <v>0</v>
      </c>
      <c r="P29" s="74">
        <f>N29/J29</f>
        <v>0</v>
      </c>
      <c r="Q29" s="58">
        <v>0</v>
      </c>
      <c r="R29" s="58">
        <v>0</v>
      </c>
      <c r="S29" s="58">
        <v>0</v>
      </c>
      <c r="T29" s="59">
        <f>S29/B29</f>
        <v>0</v>
      </c>
      <c r="U29" s="59">
        <f>S29/(B29-I29)</f>
        <v>0</v>
      </c>
      <c r="V29" s="60">
        <f>S29+N29</f>
        <v>0</v>
      </c>
      <c r="W29" s="61" t="e">
        <f>N29/V29</f>
        <v>#DIV/0!</v>
      </c>
      <c r="X29" s="61" t="e">
        <f>S29/V29</f>
        <v>#DIV/0!</v>
      </c>
      <c r="Y29" s="61">
        <f>+V29/B29</f>
        <v>0</v>
      </c>
      <c r="Z29" s="62"/>
      <c r="AA29" s="62"/>
      <c r="AB29" s="62"/>
      <c r="AC29" s="62"/>
      <c r="AD29" s="62"/>
      <c r="AE29" s="62"/>
      <c r="AF29" s="62"/>
      <c r="AG29" s="62"/>
      <c r="AH29" s="63"/>
    </row>
    <row r="30" spans="1:34" s="75" customFormat="1" ht="14.25" thickBot="1" thickTop="1">
      <c r="A30" s="71" t="s">
        <v>28</v>
      </c>
      <c r="B30" s="72">
        <v>157041</v>
      </c>
      <c r="C30" s="57">
        <v>419</v>
      </c>
      <c r="D30" s="57">
        <v>1062</v>
      </c>
      <c r="E30" s="57">
        <v>7995</v>
      </c>
      <c r="F30" s="57">
        <v>353</v>
      </c>
      <c r="G30" s="57">
        <v>514</v>
      </c>
      <c r="H30" s="57">
        <v>329</v>
      </c>
      <c r="I30" s="57">
        <v>94476</v>
      </c>
      <c r="J30" s="47">
        <f t="shared" si="0"/>
        <v>105148</v>
      </c>
      <c r="K30" s="49">
        <f t="shared" si="1"/>
        <v>0.6695576314465649</v>
      </c>
      <c r="L30" s="58">
        <v>35773</v>
      </c>
      <c r="M30" s="58">
        <v>0</v>
      </c>
      <c r="N30" s="58">
        <v>35773</v>
      </c>
      <c r="O30" s="73">
        <f>N30/B30</f>
        <v>0.22779401557555035</v>
      </c>
      <c r="P30" s="74">
        <f>N30/J30</f>
        <v>0.34021569597139273</v>
      </c>
      <c r="Q30" s="58">
        <v>0</v>
      </c>
      <c r="R30" s="58">
        <v>0</v>
      </c>
      <c r="S30" s="58">
        <v>0</v>
      </c>
      <c r="T30" s="59">
        <f>S30/B30</f>
        <v>0</v>
      </c>
      <c r="U30" s="59">
        <f>S30/(B30-I30)</f>
        <v>0</v>
      </c>
      <c r="V30" s="60">
        <f>S30+N30</f>
        <v>35773</v>
      </c>
      <c r="W30" s="61">
        <f>N30/V30</f>
        <v>1</v>
      </c>
      <c r="X30" s="61">
        <f>S30/V30</f>
        <v>0</v>
      </c>
      <c r="Y30" s="61">
        <f>+V30/B30</f>
        <v>0.22779401557555035</v>
      </c>
      <c r="Z30" s="62"/>
      <c r="AA30" s="62"/>
      <c r="AB30" s="62"/>
      <c r="AC30" s="62"/>
      <c r="AD30" s="62"/>
      <c r="AE30" s="62"/>
      <c r="AF30" s="62"/>
      <c r="AG30" s="62"/>
      <c r="AH30" s="63"/>
    </row>
    <row r="31" spans="1:34" s="75" customFormat="1" ht="14.25" thickBot="1" thickTop="1">
      <c r="A31" s="71" t="s">
        <v>29</v>
      </c>
      <c r="B31" s="72">
        <v>68330</v>
      </c>
      <c r="C31" s="57">
        <v>0</v>
      </c>
      <c r="D31" s="57">
        <v>0</v>
      </c>
      <c r="E31" s="57">
        <v>35287</v>
      </c>
      <c r="F31" s="57">
        <v>0</v>
      </c>
      <c r="G31" s="57">
        <v>151</v>
      </c>
      <c r="H31" s="57">
        <v>165</v>
      </c>
      <c r="I31" s="57">
        <v>17240</v>
      </c>
      <c r="J31" s="47">
        <f t="shared" si="0"/>
        <v>52843</v>
      </c>
      <c r="K31" s="49">
        <f t="shared" si="1"/>
        <v>0.7733499195082687</v>
      </c>
      <c r="L31" s="58">
        <v>16773</v>
      </c>
      <c r="M31" s="58">
        <v>0</v>
      </c>
      <c r="N31" s="58">
        <v>16773</v>
      </c>
      <c r="O31" s="73">
        <f>N31/B31</f>
        <v>0.24547051075662227</v>
      </c>
      <c r="P31" s="74">
        <f>N31/J31</f>
        <v>0.31741195617205686</v>
      </c>
      <c r="Q31" s="58">
        <v>0</v>
      </c>
      <c r="R31" s="58">
        <v>0</v>
      </c>
      <c r="S31" s="58">
        <v>0</v>
      </c>
      <c r="T31" s="59">
        <f>S31/B31</f>
        <v>0</v>
      </c>
      <c r="U31" s="59">
        <f>S31/(B31-I31)</f>
        <v>0</v>
      </c>
      <c r="V31" s="60">
        <f>S31+N31</f>
        <v>16773</v>
      </c>
      <c r="W31" s="61">
        <f>N31/V31</f>
        <v>1</v>
      </c>
      <c r="X31" s="61">
        <f>S31/V31</f>
        <v>0</v>
      </c>
      <c r="Y31" s="61">
        <f>+V31/B31</f>
        <v>0.24547051075662227</v>
      </c>
      <c r="Z31" s="62"/>
      <c r="AA31" s="62"/>
      <c r="AB31" s="62"/>
      <c r="AC31" s="62"/>
      <c r="AD31" s="62"/>
      <c r="AE31" s="62"/>
      <c r="AF31" s="62"/>
      <c r="AG31" s="62"/>
      <c r="AH31" s="63"/>
    </row>
    <row r="32" spans="1:34" s="55" customFormat="1" ht="14.25" thickBot="1" thickTop="1">
      <c r="A32" s="70" t="s">
        <v>30</v>
      </c>
      <c r="B32" s="40">
        <v>60649</v>
      </c>
      <c r="C32" s="40">
        <v>553</v>
      </c>
      <c r="D32" s="40">
        <v>154</v>
      </c>
      <c r="E32" s="40">
        <v>9022</v>
      </c>
      <c r="F32" s="40">
        <v>0</v>
      </c>
      <c r="G32" s="40">
        <v>0</v>
      </c>
      <c r="H32" s="40">
        <v>295</v>
      </c>
      <c r="I32" s="40">
        <v>33363</v>
      </c>
      <c r="J32" s="47">
        <f>SUM(C32:I32)</f>
        <v>43387</v>
      </c>
      <c r="K32" s="49">
        <f>J32/B32</f>
        <v>0.7153786542234827</v>
      </c>
      <c r="L32" s="40">
        <v>19340</v>
      </c>
      <c r="M32" s="40">
        <v>5233</v>
      </c>
      <c r="N32" s="40">
        <v>24573</v>
      </c>
      <c r="O32" s="39">
        <f>N32/B32</f>
        <v>0.4051674388695609</v>
      </c>
      <c r="P32" s="38">
        <f>N32/J32</f>
        <v>0.5663678060248462</v>
      </c>
      <c r="Q32" s="40">
        <v>5884</v>
      </c>
      <c r="R32" s="40">
        <v>524</v>
      </c>
      <c r="S32" s="40">
        <v>6408</v>
      </c>
      <c r="T32" s="35">
        <f>S32/B32</f>
        <v>0.10565714191495326</v>
      </c>
      <c r="U32" s="35">
        <f>S32/(B32-I32)</f>
        <v>0.23484570842190133</v>
      </c>
      <c r="V32" s="22">
        <f>S32+N32</f>
        <v>30981</v>
      </c>
      <c r="W32" s="37">
        <f>N32/V32</f>
        <v>0.7931635518543624</v>
      </c>
      <c r="X32" s="37">
        <f>S32/V32</f>
        <v>0.20683644814563765</v>
      </c>
      <c r="Y32" s="37">
        <f>+V32/B32</f>
        <v>0.5108245807845142</v>
      </c>
      <c r="Z32" s="53">
        <v>41080</v>
      </c>
      <c r="AA32" s="53"/>
      <c r="AB32" s="53"/>
      <c r="AC32" s="53"/>
      <c r="AD32" s="53"/>
      <c r="AE32" s="53"/>
      <c r="AF32" s="53"/>
      <c r="AG32" s="53"/>
      <c r="AH32" s="20">
        <v>1</v>
      </c>
    </row>
    <row r="33" spans="1:34" s="75" customFormat="1" ht="14.25" thickBot="1" thickTop="1">
      <c r="A33" s="71" t="s">
        <v>31</v>
      </c>
      <c r="B33" s="72">
        <v>1612145</v>
      </c>
      <c r="C33" s="57">
        <v>258</v>
      </c>
      <c r="D33" s="57">
        <v>33609</v>
      </c>
      <c r="E33" s="57">
        <v>5593</v>
      </c>
      <c r="F33" s="57">
        <v>1969</v>
      </c>
      <c r="G33" s="57">
        <v>1740</v>
      </c>
      <c r="H33" s="57">
        <v>1760</v>
      </c>
      <c r="I33" s="57">
        <v>637410</v>
      </c>
      <c r="J33" s="47">
        <f t="shared" si="0"/>
        <v>682339</v>
      </c>
      <c r="K33" s="49">
        <f t="shared" si="1"/>
        <v>0.42324914942514474</v>
      </c>
      <c r="L33" s="58">
        <v>100627</v>
      </c>
      <c r="M33" s="58">
        <v>0</v>
      </c>
      <c r="N33" s="58">
        <v>12793</v>
      </c>
      <c r="O33" s="73">
        <f t="shared" si="2"/>
        <v>0.007935390427039751</v>
      </c>
      <c r="P33" s="74">
        <f t="shared" si="3"/>
        <v>0.01874874512522368</v>
      </c>
      <c r="Q33" s="58">
        <v>0</v>
      </c>
      <c r="R33" s="58">
        <v>0</v>
      </c>
      <c r="S33" s="58">
        <v>0</v>
      </c>
      <c r="T33" s="59">
        <f t="shared" si="4"/>
        <v>0</v>
      </c>
      <c r="U33" s="59">
        <f t="shared" si="5"/>
        <v>0</v>
      </c>
      <c r="V33" s="60">
        <f t="shared" si="6"/>
        <v>12793</v>
      </c>
      <c r="W33" s="61">
        <f t="shared" si="7"/>
        <v>1</v>
      </c>
      <c r="X33" s="61">
        <f t="shared" si="8"/>
        <v>0</v>
      </c>
      <c r="Y33" s="61">
        <f t="shared" si="9"/>
        <v>0.007935390427039751</v>
      </c>
      <c r="Z33" s="62"/>
      <c r="AA33" s="62"/>
      <c r="AB33" s="62"/>
      <c r="AC33" s="62"/>
      <c r="AD33" s="62"/>
      <c r="AE33" s="62"/>
      <c r="AF33" s="62"/>
      <c r="AG33" s="62"/>
      <c r="AH33" s="63"/>
    </row>
    <row r="34" spans="1:34" s="75" customFormat="1" ht="14.25" thickBot="1" thickTop="1">
      <c r="A34" s="71" t="s">
        <v>32</v>
      </c>
      <c r="B34" s="72">
        <v>192304</v>
      </c>
      <c r="C34" s="57">
        <v>267</v>
      </c>
      <c r="D34" s="57">
        <v>2198</v>
      </c>
      <c r="E34" s="57">
        <v>8899</v>
      </c>
      <c r="F34" s="57">
        <v>238</v>
      </c>
      <c r="G34" s="57">
        <v>258</v>
      </c>
      <c r="H34" s="57">
        <v>171</v>
      </c>
      <c r="I34" s="57">
        <v>110579</v>
      </c>
      <c r="J34" s="47">
        <f t="shared" si="0"/>
        <v>122610</v>
      </c>
      <c r="K34" s="49">
        <f t="shared" si="1"/>
        <v>0.6375842416174391</v>
      </c>
      <c r="L34" s="58">
        <v>59068</v>
      </c>
      <c r="M34" s="58">
        <v>6470</v>
      </c>
      <c r="N34" s="58">
        <f>SUM(L34:M34)</f>
        <v>65538</v>
      </c>
      <c r="O34" s="73">
        <f t="shared" si="2"/>
        <v>0.34080414343955406</v>
      </c>
      <c r="P34" s="74">
        <f t="shared" si="3"/>
        <v>0.5345241008074382</v>
      </c>
      <c r="Q34" s="58">
        <v>62087</v>
      </c>
      <c r="R34" s="58">
        <v>0</v>
      </c>
      <c r="S34" s="58">
        <v>0</v>
      </c>
      <c r="T34" s="59">
        <f t="shared" si="4"/>
        <v>0</v>
      </c>
      <c r="U34" s="59">
        <f t="shared" si="5"/>
        <v>0</v>
      </c>
      <c r="V34" s="60">
        <f t="shared" si="6"/>
        <v>65538</v>
      </c>
      <c r="W34" s="61">
        <f t="shared" si="7"/>
        <v>1</v>
      </c>
      <c r="X34" s="61">
        <f t="shared" si="8"/>
        <v>0</v>
      </c>
      <c r="Y34" s="61">
        <f t="shared" si="9"/>
        <v>0.34080414343955406</v>
      </c>
      <c r="Z34" s="62"/>
      <c r="AA34" s="62"/>
      <c r="AB34" s="62"/>
      <c r="AC34" s="62"/>
      <c r="AD34" s="62"/>
      <c r="AE34" s="62"/>
      <c r="AF34" s="62"/>
      <c r="AG34" s="62"/>
      <c r="AH34" s="63"/>
    </row>
    <row r="35" spans="1:34" s="75" customFormat="1" ht="14.25" thickBot="1" thickTop="1">
      <c r="A35" s="71" t="s">
        <v>33</v>
      </c>
      <c r="B35" s="72">
        <v>12894</v>
      </c>
      <c r="C35" s="57">
        <v>49</v>
      </c>
      <c r="D35" s="57">
        <v>426</v>
      </c>
      <c r="E35" s="57">
        <v>832</v>
      </c>
      <c r="F35" s="57">
        <v>50</v>
      </c>
      <c r="G35" s="57">
        <v>0</v>
      </c>
      <c r="H35" s="57">
        <v>0</v>
      </c>
      <c r="I35" s="57">
        <v>6951</v>
      </c>
      <c r="J35" s="47">
        <f t="shared" si="0"/>
        <v>8308</v>
      </c>
      <c r="K35" s="49">
        <f t="shared" si="1"/>
        <v>0.6443306964479603</v>
      </c>
      <c r="L35" s="58">
        <v>3411</v>
      </c>
      <c r="M35" s="58">
        <v>0</v>
      </c>
      <c r="N35" s="58">
        <v>0</v>
      </c>
      <c r="O35" s="73">
        <f t="shared" si="2"/>
        <v>0</v>
      </c>
      <c r="P35" s="74">
        <f t="shared" si="3"/>
        <v>0</v>
      </c>
      <c r="Q35" s="58">
        <v>0</v>
      </c>
      <c r="R35" s="58">
        <v>0</v>
      </c>
      <c r="S35" s="58">
        <v>0</v>
      </c>
      <c r="T35" s="59">
        <f t="shared" si="4"/>
        <v>0</v>
      </c>
      <c r="U35" s="59">
        <f t="shared" si="5"/>
        <v>0</v>
      </c>
      <c r="V35" s="60">
        <f t="shared" si="6"/>
        <v>0</v>
      </c>
      <c r="W35" s="61" t="e">
        <f t="shared" si="7"/>
        <v>#DIV/0!</v>
      </c>
      <c r="X35" s="61" t="e">
        <f t="shared" si="8"/>
        <v>#DIV/0!</v>
      </c>
      <c r="Y35" s="61">
        <f t="shared" si="9"/>
        <v>0</v>
      </c>
      <c r="Z35" s="62"/>
      <c r="AA35" s="62"/>
      <c r="AB35" s="62"/>
      <c r="AC35" s="62"/>
      <c r="AD35" s="62"/>
      <c r="AE35" s="62"/>
      <c r="AF35" s="62"/>
      <c r="AG35" s="62"/>
      <c r="AH35" s="63"/>
    </row>
    <row r="36" spans="1:34" s="75" customFormat="1" ht="14.25" thickBot="1" thickTop="1">
      <c r="A36" s="71" t="s">
        <v>34</v>
      </c>
      <c r="B36" s="72">
        <v>852217</v>
      </c>
      <c r="C36" s="57">
        <v>5232</v>
      </c>
      <c r="D36" s="57">
        <v>11555</v>
      </c>
      <c r="E36" s="57">
        <v>44706</v>
      </c>
      <c r="F36" s="57">
        <v>0</v>
      </c>
      <c r="G36" s="57">
        <v>2001</v>
      </c>
      <c r="H36" s="57">
        <v>924</v>
      </c>
      <c r="I36" s="57">
        <v>356486</v>
      </c>
      <c r="J36" s="47">
        <f t="shared" si="0"/>
        <v>420904</v>
      </c>
      <c r="K36" s="49">
        <f t="shared" si="1"/>
        <v>0.4938929873494662</v>
      </c>
      <c r="L36" s="58">
        <v>115259</v>
      </c>
      <c r="M36" s="58">
        <v>0</v>
      </c>
      <c r="N36" s="58">
        <f>L36+M36</f>
        <v>115259</v>
      </c>
      <c r="O36" s="73">
        <f t="shared" si="2"/>
        <v>0.13524606995636088</v>
      </c>
      <c r="P36" s="74">
        <f t="shared" si="3"/>
        <v>0.2738367893866535</v>
      </c>
      <c r="Q36" s="58">
        <v>0</v>
      </c>
      <c r="R36" s="58">
        <v>0</v>
      </c>
      <c r="S36" s="58">
        <v>0</v>
      </c>
      <c r="T36" s="59">
        <f t="shared" si="4"/>
        <v>0</v>
      </c>
      <c r="U36" s="59">
        <f t="shared" si="5"/>
        <v>0</v>
      </c>
      <c r="V36" s="60">
        <f t="shared" si="6"/>
        <v>115259</v>
      </c>
      <c r="W36" s="61">
        <f t="shared" si="7"/>
        <v>1</v>
      </c>
      <c r="X36" s="61">
        <f t="shared" si="8"/>
        <v>0</v>
      </c>
      <c r="Y36" s="61">
        <f t="shared" si="9"/>
        <v>0.13524606995636088</v>
      </c>
      <c r="Z36" s="62"/>
      <c r="AA36" s="62"/>
      <c r="AB36" s="62"/>
      <c r="AC36" s="62"/>
      <c r="AD36" s="62"/>
      <c r="AE36" s="62"/>
      <c r="AF36" s="62"/>
      <c r="AG36" s="62"/>
      <c r="AH36" s="63"/>
    </row>
    <row r="37" spans="1:34" s="75" customFormat="1" ht="14.25" thickBot="1" thickTop="1">
      <c r="A37" s="71" t="s">
        <v>35</v>
      </c>
      <c r="B37" s="72">
        <v>653391</v>
      </c>
      <c r="C37" s="57">
        <v>545</v>
      </c>
      <c r="D37" s="57">
        <v>12932</v>
      </c>
      <c r="E37" s="57">
        <v>8176</v>
      </c>
      <c r="F37" s="57">
        <v>447</v>
      </c>
      <c r="G37" s="57">
        <v>357</v>
      </c>
      <c r="H37" s="57">
        <v>758</v>
      </c>
      <c r="I37" s="57">
        <v>337593</v>
      </c>
      <c r="J37" s="47">
        <f t="shared" si="0"/>
        <v>360808</v>
      </c>
      <c r="K37" s="49">
        <f t="shared" si="1"/>
        <v>0.5522084020134957</v>
      </c>
      <c r="L37" s="58">
        <v>94952</v>
      </c>
      <c r="M37" s="58">
        <v>0</v>
      </c>
      <c r="N37" s="58">
        <f>SUM(L37:M37)</f>
        <v>94952</v>
      </c>
      <c r="O37" s="73">
        <f t="shared" si="2"/>
        <v>0.1453218669984741</v>
      </c>
      <c r="P37" s="74">
        <f t="shared" si="3"/>
        <v>0.26316489656548636</v>
      </c>
      <c r="Q37" s="58">
        <v>0</v>
      </c>
      <c r="R37" s="58">
        <v>0</v>
      </c>
      <c r="S37" s="58">
        <v>0</v>
      </c>
      <c r="T37" s="59">
        <f t="shared" si="4"/>
        <v>0</v>
      </c>
      <c r="U37" s="59">
        <f t="shared" si="5"/>
        <v>0</v>
      </c>
      <c r="V37" s="60">
        <f t="shared" si="6"/>
        <v>94952</v>
      </c>
      <c r="W37" s="61">
        <f t="shared" si="7"/>
        <v>1</v>
      </c>
      <c r="X37" s="61">
        <f t="shared" si="8"/>
        <v>0</v>
      </c>
      <c r="Y37" s="61">
        <f t="shared" si="9"/>
        <v>0.1453218669984741</v>
      </c>
      <c r="Z37" s="62"/>
      <c r="AA37" s="62"/>
      <c r="AB37" s="62"/>
      <c r="AC37" s="62"/>
      <c r="AD37" s="62"/>
      <c r="AE37" s="62"/>
      <c r="AF37" s="62"/>
      <c r="AG37" s="62"/>
      <c r="AH37" s="63"/>
    </row>
    <row r="38" spans="1:34" s="75" customFormat="1" ht="14.25" thickBot="1" thickTop="1">
      <c r="A38" s="71" t="s">
        <v>36</v>
      </c>
      <c r="B38" s="72">
        <v>24899</v>
      </c>
      <c r="C38" s="57">
        <v>74</v>
      </c>
      <c r="D38" s="57">
        <v>62</v>
      </c>
      <c r="E38" s="57">
        <v>0</v>
      </c>
      <c r="F38" s="57">
        <v>0</v>
      </c>
      <c r="G38" s="57">
        <v>19</v>
      </c>
      <c r="H38" s="57">
        <v>26</v>
      </c>
      <c r="I38" s="57">
        <v>13890</v>
      </c>
      <c r="J38" s="47">
        <f t="shared" si="0"/>
        <v>14071</v>
      </c>
      <c r="K38" s="49">
        <f t="shared" si="1"/>
        <v>0.5651230973131451</v>
      </c>
      <c r="L38" s="58">
        <v>921</v>
      </c>
      <c r="M38" s="58">
        <v>0</v>
      </c>
      <c r="N38" s="58">
        <v>909</v>
      </c>
      <c r="O38" s="73">
        <f t="shared" si="2"/>
        <v>0.03650749026065304</v>
      </c>
      <c r="P38" s="74">
        <f t="shared" si="3"/>
        <v>0.06460095231326843</v>
      </c>
      <c r="Q38" s="58">
        <v>0</v>
      </c>
      <c r="R38" s="58">
        <v>0</v>
      </c>
      <c r="S38" s="58">
        <v>0</v>
      </c>
      <c r="T38" s="59">
        <f t="shared" si="4"/>
        <v>0</v>
      </c>
      <c r="U38" s="59">
        <f t="shared" si="5"/>
        <v>0</v>
      </c>
      <c r="V38" s="60">
        <f t="shared" si="6"/>
        <v>909</v>
      </c>
      <c r="W38" s="61">
        <f t="shared" si="7"/>
        <v>1</v>
      </c>
      <c r="X38" s="61">
        <f t="shared" si="8"/>
        <v>0</v>
      </c>
      <c r="Y38" s="61">
        <f aca="true" t="shared" si="10" ref="Y38:Y61">+V38/B38</f>
        <v>0.03650749026065304</v>
      </c>
      <c r="Z38" s="62"/>
      <c r="AA38" s="62"/>
      <c r="AB38" s="62"/>
      <c r="AC38" s="62"/>
      <c r="AD38" s="62"/>
      <c r="AE38" s="62"/>
      <c r="AF38" s="62"/>
      <c r="AG38" s="62"/>
      <c r="AH38" s="63"/>
    </row>
    <row r="39" spans="1:34" s="75" customFormat="1" ht="14.25" thickBot="1" thickTop="1">
      <c r="A39" s="71" t="s">
        <v>37</v>
      </c>
      <c r="B39" s="72">
        <v>815087</v>
      </c>
      <c r="C39" s="57">
        <v>967</v>
      </c>
      <c r="D39" s="57">
        <v>2495</v>
      </c>
      <c r="E39" s="57">
        <v>5797</v>
      </c>
      <c r="F39" s="57">
        <v>0</v>
      </c>
      <c r="G39" s="57">
        <v>2042</v>
      </c>
      <c r="H39" s="57">
        <v>1026</v>
      </c>
      <c r="I39" s="57">
        <v>325032</v>
      </c>
      <c r="J39" s="47">
        <f t="shared" si="0"/>
        <v>337359</v>
      </c>
      <c r="K39" s="49">
        <f t="shared" si="1"/>
        <v>0.4138932408442289</v>
      </c>
      <c r="L39" s="58">
        <v>82714</v>
      </c>
      <c r="M39" s="58">
        <v>0</v>
      </c>
      <c r="N39" s="58">
        <v>82049</v>
      </c>
      <c r="O39" s="73">
        <f>N39/B39</f>
        <v>0.10066287402449063</v>
      </c>
      <c r="P39" s="74">
        <f>N39/J39</f>
        <v>0.24320975577945156</v>
      </c>
      <c r="Q39" s="58">
        <v>0</v>
      </c>
      <c r="R39" s="58">
        <v>0</v>
      </c>
      <c r="S39" s="58">
        <v>0</v>
      </c>
      <c r="T39" s="59">
        <f t="shared" si="4"/>
        <v>0</v>
      </c>
      <c r="U39" s="59">
        <f t="shared" si="5"/>
        <v>0</v>
      </c>
      <c r="V39" s="60">
        <f t="shared" si="6"/>
        <v>82049</v>
      </c>
      <c r="W39" s="61">
        <f t="shared" si="7"/>
        <v>1</v>
      </c>
      <c r="X39" s="61">
        <f t="shared" si="8"/>
        <v>0</v>
      </c>
      <c r="Y39" s="61">
        <f t="shared" si="10"/>
        <v>0.10066287402449063</v>
      </c>
      <c r="Z39" s="62"/>
      <c r="AA39" s="62"/>
      <c r="AB39" s="62"/>
      <c r="AC39" s="62"/>
      <c r="AD39" s="62"/>
      <c r="AE39" s="62"/>
      <c r="AF39" s="62"/>
      <c r="AG39" s="62"/>
      <c r="AH39" s="63"/>
    </row>
    <row r="40" spans="1:34" s="75" customFormat="1" ht="14.25" thickBot="1" thickTop="1">
      <c r="A40" s="71" t="s">
        <v>38</v>
      </c>
      <c r="B40" s="72">
        <v>1451809</v>
      </c>
      <c r="C40" s="57">
        <v>2312</v>
      </c>
      <c r="D40" s="57">
        <v>9535</v>
      </c>
      <c r="E40" s="57">
        <v>44116</v>
      </c>
      <c r="F40" s="57">
        <v>773</v>
      </c>
      <c r="G40" s="57">
        <v>2968</v>
      </c>
      <c r="H40" s="57">
        <v>1340</v>
      </c>
      <c r="I40" s="57">
        <v>690287</v>
      </c>
      <c r="J40" s="47">
        <f t="shared" si="0"/>
        <v>751331</v>
      </c>
      <c r="K40" s="49">
        <f t="shared" si="1"/>
        <v>0.5175136674314597</v>
      </c>
      <c r="L40" s="58">
        <v>280755</v>
      </c>
      <c r="M40" s="58">
        <v>77121</v>
      </c>
      <c r="N40" s="58">
        <v>352230</v>
      </c>
      <c r="O40" s="73">
        <f>N40/B40</f>
        <v>0.2426145588021565</v>
      </c>
      <c r="P40" s="74">
        <v>0.476</v>
      </c>
      <c r="Q40" s="58">
        <v>0</v>
      </c>
      <c r="R40" s="58">
        <v>0</v>
      </c>
      <c r="S40" s="58">
        <v>0</v>
      </c>
      <c r="T40" s="59">
        <f t="shared" si="4"/>
        <v>0</v>
      </c>
      <c r="U40" s="59">
        <f t="shared" si="5"/>
        <v>0</v>
      </c>
      <c r="V40" s="60">
        <f t="shared" si="6"/>
        <v>352230</v>
      </c>
      <c r="W40" s="61">
        <f t="shared" si="7"/>
        <v>1</v>
      </c>
      <c r="X40" s="61">
        <f t="shared" si="8"/>
        <v>0</v>
      </c>
      <c r="Y40" s="61">
        <f t="shared" si="10"/>
        <v>0.2426145588021565</v>
      </c>
      <c r="Z40" s="62"/>
      <c r="AA40" s="62"/>
      <c r="AB40" s="62"/>
      <c r="AC40" s="62"/>
      <c r="AD40" s="62"/>
      <c r="AE40" s="62"/>
      <c r="AF40" s="62"/>
      <c r="AG40" s="62"/>
      <c r="AH40" s="63"/>
    </row>
    <row r="41" spans="1:34" s="75" customFormat="1" ht="14.25" thickBot="1" thickTop="1">
      <c r="A41" s="71" t="s">
        <v>39</v>
      </c>
      <c r="B41" s="72">
        <v>470606</v>
      </c>
      <c r="C41" s="57">
        <v>1584</v>
      </c>
      <c r="D41" s="57">
        <v>3700</v>
      </c>
      <c r="E41" s="57">
        <v>3675</v>
      </c>
      <c r="F41" s="57">
        <v>3667</v>
      </c>
      <c r="G41" s="57">
        <v>152</v>
      </c>
      <c r="H41" s="57">
        <v>1945</v>
      </c>
      <c r="I41" s="57">
        <v>203252</v>
      </c>
      <c r="J41" s="47">
        <f t="shared" si="0"/>
        <v>217975</v>
      </c>
      <c r="K41" s="49">
        <f t="shared" si="1"/>
        <v>0.4631793899780283</v>
      </c>
      <c r="L41" s="58">
        <v>62000</v>
      </c>
      <c r="M41" s="58">
        <v>0</v>
      </c>
      <c r="N41" s="58">
        <v>61406</v>
      </c>
      <c r="O41" s="73">
        <f t="shared" si="2"/>
        <v>0.13048282427338367</v>
      </c>
      <c r="P41" s="74">
        <f>N41/J41</f>
        <v>0.28171120541346484</v>
      </c>
      <c r="Q41" s="58">
        <v>0</v>
      </c>
      <c r="R41" s="58">
        <v>0</v>
      </c>
      <c r="S41" s="58">
        <v>0</v>
      </c>
      <c r="T41" s="59">
        <f t="shared" si="4"/>
        <v>0</v>
      </c>
      <c r="U41" s="59">
        <f t="shared" si="5"/>
        <v>0</v>
      </c>
      <c r="V41" s="60">
        <f t="shared" si="6"/>
        <v>61406</v>
      </c>
      <c r="W41" s="61">
        <f t="shared" si="7"/>
        <v>1</v>
      </c>
      <c r="X41" s="61">
        <f t="shared" si="8"/>
        <v>0</v>
      </c>
      <c r="Y41" s="61">
        <f t="shared" si="10"/>
        <v>0.13048282427338367</v>
      </c>
      <c r="Z41" s="62"/>
      <c r="AA41" s="62"/>
      <c r="AB41" s="62"/>
      <c r="AC41" s="62"/>
      <c r="AD41" s="62"/>
      <c r="AE41" s="62"/>
      <c r="AF41" s="62"/>
      <c r="AG41" s="62"/>
      <c r="AH41" s="63"/>
    </row>
    <row r="42" spans="1:34" s="75" customFormat="1" ht="14.25" thickBot="1" thickTop="1">
      <c r="A42" s="71" t="s">
        <v>40</v>
      </c>
      <c r="B42" s="72">
        <v>271250</v>
      </c>
      <c r="C42" s="57">
        <v>11</v>
      </c>
      <c r="D42" s="57">
        <v>0</v>
      </c>
      <c r="E42" s="57">
        <v>6183</v>
      </c>
      <c r="F42" s="57">
        <v>0</v>
      </c>
      <c r="G42" s="57">
        <v>572</v>
      </c>
      <c r="H42" s="57">
        <v>293</v>
      </c>
      <c r="I42" s="57">
        <v>150074</v>
      </c>
      <c r="J42" s="47">
        <f t="shared" si="0"/>
        <v>157133</v>
      </c>
      <c r="K42" s="49">
        <f t="shared" si="1"/>
        <v>0.5792921658986175</v>
      </c>
      <c r="L42" s="58">
        <v>0</v>
      </c>
      <c r="M42" s="58">
        <v>0</v>
      </c>
      <c r="N42" s="58">
        <v>0</v>
      </c>
      <c r="O42" s="73">
        <f t="shared" si="2"/>
        <v>0</v>
      </c>
      <c r="P42" s="74">
        <f t="shared" si="3"/>
        <v>0</v>
      </c>
      <c r="Q42" s="58">
        <v>0</v>
      </c>
      <c r="R42" s="58">
        <v>0</v>
      </c>
      <c r="S42" s="58">
        <v>0</v>
      </c>
      <c r="T42" s="59">
        <f t="shared" si="4"/>
        <v>0</v>
      </c>
      <c r="U42" s="59">
        <f t="shared" si="5"/>
        <v>0</v>
      </c>
      <c r="V42" s="60">
        <f t="shared" si="6"/>
        <v>0</v>
      </c>
      <c r="W42" s="61" t="e">
        <f t="shared" si="7"/>
        <v>#DIV/0!</v>
      </c>
      <c r="X42" s="61" t="e">
        <f t="shared" si="8"/>
        <v>#DIV/0!</v>
      </c>
      <c r="Y42" s="61">
        <f t="shared" si="10"/>
        <v>0</v>
      </c>
      <c r="Z42" s="62"/>
      <c r="AA42" s="62"/>
      <c r="AB42" s="62"/>
      <c r="AC42" s="62"/>
      <c r="AD42" s="62"/>
      <c r="AE42" s="62"/>
      <c r="AF42" s="62"/>
      <c r="AG42" s="62"/>
      <c r="AH42" s="63"/>
    </row>
    <row r="43" spans="1:34" s="75" customFormat="1" ht="14.25" thickBot="1" thickTop="1">
      <c r="A43" s="71" t="s">
        <v>41</v>
      </c>
      <c r="B43" s="72">
        <v>147276</v>
      </c>
      <c r="C43" s="57">
        <v>302</v>
      </c>
      <c r="D43" s="57">
        <v>2747</v>
      </c>
      <c r="E43" s="57">
        <v>4949</v>
      </c>
      <c r="F43" s="57">
        <v>197</v>
      </c>
      <c r="G43" s="57">
        <v>126</v>
      </c>
      <c r="H43" s="57">
        <v>183</v>
      </c>
      <c r="I43" s="57">
        <v>75082</v>
      </c>
      <c r="J43" s="47">
        <f t="shared" si="0"/>
        <v>83586</v>
      </c>
      <c r="K43" s="49">
        <f t="shared" si="1"/>
        <v>0.5675466471115457</v>
      </c>
      <c r="L43" s="58">
        <v>35878</v>
      </c>
      <c r="M43" s="58">
        <v>0</v>
      </c>
      <c r="N43" s="58">
        <v>0</v>
      </c>
      <c r="O43" s="73">
        <f t="shared" si="2"/>
        <v>0</v>
      </c>
      <c r="P43" s="74">
        <f t="shared" si="3"/>
        <v>0</v>
      </c>
      <c r="Q43" s="58">
        <v>0</v>
      </c>
      <c r="R43" s="58">
        <v>0</v>
      </c>
      <c r="S43" s="58">
        <v>0</v>
      </c>
      <c r="T43" s="59">
        <f t="shared" si="4"/>
        <v>0</v>
      </c>
      <c r="U43" s="59">
        <f t="shared" si="5"/>
        <v>0</v>
      </c>
      <c r="V43" s="60">
        <f t="shared" si="6"/>
        <v>0</v>
      </c>
      <c r="W43" s="61" t="e">
        <f t="shared" si="7"/>
        <v>#DIV/0!</v>
      </c>
      <c r="X43" s="61" t="e">
        <f t="shared" si="8"/>
        <v>#DIV/0!</v>
      </c>
      <c r="Y43" s="61">
        <f t="shared" si="10"/>
        <v>0</v>
      </c>
      <c r="Z43" s="62"/>
      <c r="AA43" s="62"/>
      <c r="AB43" s="62"/>
      <c r="AC43" s="62"/>
      <c r="AD43" s="62"/>
      <c r="AE43" s="62"/>
      <c r="AF43" s="62"/>
      <c r="AG43" s="62"/>
      <c r="AH43" s="63"/>
    </row>
    <row r="44" spans="1:34" s="75" customFormat="1" ht="14.25" thickBot="1" thickTop="1">
      <c r="A44" s="71" t="s">
        <v>42</v>
      </c>
      <c r="B44" s="72">
        <v>337757</v>
      </c>
      <c r="C44" s="57">
        <v>609</v>
      </c>
      <c r="D44" s="57">
        <f>13550-C44</f>
        <v>12941</v>
      </c>
      <c r="E44" s="57">
        <v>9361</v>
      </c>
      <c r="F44" s="57">
        <v>1198</v>
      </c>
      <c r="G44" s="57">
        <v>253</v>
      </c>
      <c r="H44" s="57">
        <v>746</v>
      </c>
      <c r="I44" s="57">
        <v>169643</v>
      </c>
      <c r="J44" s="47">
        <f t="shared" si="0"/>
        <v>194751</v>
      </c>
      <c r="K44" s="49">
        <f t="shared" si="1"/>
        <v>0.5766009290703079</v>
      </c>
      <c r="L44" s="58">
        <v>62650</v>
      </c>
      <c r="M44" s="58">
        <v>0</v>
      </c>
      <c r="N44" s="58">
        <v>0</v>
      </c>
      <c r="O44" s="73">
        <f t="shared" si="2"/>
        <v>0</v>
      </c>
      <c r="P44" s="74">
        <f t="shared" si="3"/>
        <v>0</v>
      </c>
      <c r="Q44" s="58">
        <v>0</v>
      </c>
      <c r="R44" s="58">
        <v>0</v>
      </c>
      <c r="S44" s="58">
        <v>0</v>
      </c>
      <c r="T44" s="59">
        <f t="shared" si="4"/>
        <v>0</v>
      </c>
      <c r="U44" s="59">
        <f t="shared" si="5"/>
        <v>0</v>
      </c>
      <c r="V44" s="60">
        <f t="shared" si="6"/>
        <v>0</v>
      </c>
      <c r="W44" s="61" t="e">
        <f t="shared" si="7"/>
        <v>#DIV/0!</v>
      </c>
      <c r="X44" s="61" t="e">
        <f t="shared" si="8"/>
        <v>#DIV/0!</v>
      </c>
      <c r="Y44" s="61">
        <f t="shared" si="10"/>
        <v>0</v>
      </c>
      <c r="Z44" s="62"/>
      <c r="AA44" s="62"/>
      <c r="AB44" s="62"/>
      <c r="AC44" s="62"/>
      <c r="AD44" s="62"/>
      <c r="AE44" s="62"/>
      <c r="AF44" s="62"/>
      <c r="AG44" s="62"/>
      <c r="AH44" s="63"/>
    </row>
    <row r="45" spans="1:34" s="75" customFormat="1" ht="14.25" thickBot="1" thickTop="1">
      <c r="A45" s="71" t="s">
        <v>43</v>
      </c>
      <c r="B45" s="72">
        <v>191061</v>
      </c>
      <c r="C45" s="57">
        <v>289</v>
      </c>
      <c r="D45" s="57">
        <v>5160</v>
      </c>
      <c r="E45" s="57">
        <v>3795</v>
      </c>
      <c r="F45" s="57">
        <v>643</v>
      </c>
      <c r="G45" s="57">
        <v>271</v>
      </c>
      <c r="H45" s="57">
        <v>426</v>
      </c>
      <c r="I45" s="57">
        <v>98873</v>
      </c>
      <c r="J45" s="47">
        <f t="shared" si="0"/>
        <v>109457</v>
      </c>
      <c r="K45" s="49">
        <f t="shared" si="1"/>
        <v>0.5728903334537138</v>
      </c>
      <c r="L45" s="58">
        <v>35943</v>
      </c>
      <c r="M45" s="58">
        <v>0</v>
      </c>
      <c r="N45" s="58">
        <v>0</v>
      </c>
      <c r="O45" s="73">
        <f t="shared" si="2"/>
        <v>0</v>
      </c>
      <c r="P45" s="74">
        <f t="shared" si="3"/>
        <v>0</v>
      </c>
      <c r="Q45" s="58">
        <v>0</v>
      </c>
      <c r="R45" s="58">
        <v>0</v>
      </c>
      <c r="S45" s="58">
        <v>0</v>
      </c>
      <c r="T45" s="59">
        <f t="shared" si="4"/>
        <v>0</v>
      </c>
      <c r="U45" s="59">
        <f t="shared" si="5"/>
        <v>0</v>
      </c>
      <c r="V45" s="60">
        <f t="shared" si="6"/>
        <v>0</v>
      </c>
      <c r="W45" s="61" t="e">
        <f t="shared" si="7"/>
        <v>#DIV/0!</v>
      </c>
      <c r="X45" s="61" t="e">
        <f t="shared" si="8"/>
        <v>#DIV/0!</v>
      </c>
      <c r="Y45" s="61">
        <f t="shared" si="10"/>
        <v>0</v>
      </c>
      <c r="Z45" s="62"/>
      <c r="AA45" s="62"/>
      <c r="AB45" s="62"/>
      <c r="AC45" s="62"/>
      <c r="AD45" s="62"/>
      <c r="AE45" s="62"/>
      <c r="AF45" s="62"/>
      <c r="AG45" s="62"/>
      <c r="AH45" s="63"/>
    </row>
    <row r="46" spans="1:34" s="75" customFormat="1" ht="14.25" thickBot="1" thickTop="1">
      <c r="A46" s="71" t="s">
        <v>44</v>
      </c>
      <c r="B46" s="72">
        <v>759710</v>
      </c>
      <c r="C46" s="57">
        <v>1353</v>
      </c>
      <c r="D46" s="57">
        <v>28741</v>
      </c>
      <c r="E46" s="57">
        <v>15719</v>
      </c>
      <c r="F46" s="57">
        <v>11</v>
      </c>
      <c r="G46" s="57">
        <v>563</v>
      </c>
      <c r="H46" s="57">
        <v>3021</v>
      </c>
      <c r="I46" s="57">
        <v>497176</v>
      </c>
      <c r="J46" s="93">
        <f t="shared" si="0"/>
        <v>546584</v>
      </c>
      <c r="K46" s="94">
        <f t="shared" si="1"/>
        <v>0.7194640060022903</v>
      </c>
      <c r="L46" s="58">
        <v>235004</v>
      </c>
      <c r="M46" s="58">
        <v>0</v>
      </c>
      <c r="N46" s="58">
        <v>235004</v>
      </c>
      <c r="O46" s="73">
        <f t="shared" si="2"/>
        <v>0.30933382474891735</v>
      </c>
      <c r="P46" s="74">
        <f t="shared" si="3"/>
        <v>0.4299503827408047</v>
      </c>
      <c r="Q46" s="58">
        <v>0</v>
      </c>
      <c r="R46" s="58">
        <v>0</v>
      </c>
      <c r="S46" s="58">
        <v>0</v>
      </c>
      <c r="T46" s="59">
        <f t="shared" si="4"/>
        <v>0</v>
      </c>
      <c r="U46" s="59">
        <f t="shared" si="5"/>
        <v>0</v>
      </c>
      <c r="V46" s="60">
        <f t="shared" si="6"/>
        <v>235004</v>
      </c>
      <c r="W46" s="61">
        <f t="shared" si="7"/>
        <v>1</v>
      </c>
      <c r="X46" s="61">
        <f t="shared" si="8"/>
        <v>0</v>
      </c>
      <c r="Y46" s="61">
        <f t="shared" si="10"/>
        <v>0.30933382474891735</v>
      </c>
      <c r="Z46" s="62"/>
      <c r="AA46" s="62"/>
      <c r="AB46" s="62"/>
      <c r="AC46" s="62"/>
      <c r="AD46" s="62"/>
      <c r="AE46" s="62"/>
      <c r="AF46" s="62"/>
      <c r="AG46" s="62"/>
      <c r="AH46" s="63"/>
    </row>
    <row r="47" spans="1:34" s="75" customFormat="1" ht="14.25" thickBot="1" thickTop="1">
      <c r="A47" s="71" t="s">
        <v>64</v>
      </c>
      <c r="B47" s="72">
        <v>146980</v>
      </c>
      <c r="C47" s="57">
        <v>914</v>
      </c>
      <c r="D47" s="57">
        <v>4462</v>
      </c>
      <c r="E47" s="57">
        <v>5476</v>
      </c>
      <c r="F47" s="57">
        <v>559</v>
      </c>
      <c r="G47" s="57">
        <v>69</v>
      </c>
      <c r="H47" s="57">
        <v>291</v>
      </c>
      <c r="I47" s="57">
        <v>52817</v>
      </c>
      <c r="J47" s="47">
        <f t="shared" si="0"/>
        <v>64588</v>
      </c>
      <c r="K47" s="49">
        <f t="shared" si="1"/>
        <v>0.43943393659001223</v>
      </c>
      <c r="L47" s="58">
        <v>22371</v>
      </c>
      <c r="M47" s="58">
        <v>0</v>
      </c>
      <c r="N47" s="58">
        <v>14928</v>
      </c>
      <c r="O47" s="73">
        <f t="shared" si="2"/>
        <v>0.10156483875357192</v>
      </c>
      <c r="P47" s="74">
        <f t="shared" si="3"/>
        <v>0.23112652505109307</v>
      </c>
      <c r="Q47" s="58">
        <v>0</v>
      </c>
      <c r="R47" s="58">
        <v>0</v>
      </c>
      <c r="S47" s="58">
        <v>0</v>
      </c>
      <c r="T47" s="59">
        <f t="shared" si="4"/>
        <v>0</v>
      </c>
      <c r="U47" s="59">
        <f t="shared" si="5"/>
        <v>0</v>
      </c>
      <c r="V47" s="60">
        <f t="shared" si="6"/>
        <v>14928</v>
      </c>
      <c r="W47" s="61">
        <f t="shared" si="7"/>
        <v>1</v>
      </c>
      <c r="X47" s="61">
        <f t="shared" si="8"/>
        <v>0</v>
      </c>
      <c r="Y47" s="61">
        <f t="shared" si="10"/>
        <v>0.10156483875357192</v>
      </c>
      <c r="Z47" s="62"/>
      <c r="AA47" s="62"/>
      <c r="AB47" s="62"/>
      <c r="AC47" s="62"/>
      <c r="AD47" s="62"/>
      <c r="AE47" s="62"/>
      <c r="AF47" s="62"/>
      <c r="AG47" s="62"/>
      <c r="AH47" s="63"/>
    </row>
    <row r="48" spans="1:34" s="75" customFormat="1" ht="14.25" thickBot="1" thickTop="1">
      <c r="A48" s="71" t="s">
        <v>45</v>
      </c>
      <c r="B48" s="72">
        <v>95310</v>
      </c>
      <c r="C48" s="57">
        <v>266</v>
      </c>
      <c r="D48" s="57">
        <v>1343</v>
      </c>
      <c r="E48" s="57">
        <v>4456</v>
      </c>
      <c r="F48" s="57">
        <v>84</v>
      </c>
      <c r="G48" s="57">
        <v>159</v>
      </c>
      <c r="H48" s="57">
        <v>91</v>
      </c>
      <c r="I48" s="57">
        <v>47237</v>
      </c>
      <c r="J48" s="47">
        <f>SUM(C48:I48)</f>
        <v>53636</v>
      </c>
      <c r="K48" s="49">
        <f>J48/B48</f>
        <v>0.562753121393348</v>
      </c>
      <c r="L48" s="58">
        <v>26579</v>
      </c>
      <c r="M48" s="58">
        <v>5144</v>
      </c>
      <c r="N48" s="58">
        <v>31568</v>
      </c>
      <c r="O48" s="73">
        <f t="shared" si="2"/>
        <v>0.33121393348022243</v>
      </c>
      <c r="P48" s="74">
        <f t="shared" si="3"/>
        <v>0.5885599224401521</v>
      </c>
      <c r="Q48" s="58">
        <v>13093</v>
      </c>
      <c r="R48" s="58">
        <v>0</v>
      </c>
      <c r="S48" s="58">
        <v>0</v>
      </c>
      <c r="T48" s="59">
        <f t="shared" si="4"/>
        <v>0</v>
      </c>
      <c r="U48" s="59">
        <f t="shared" si="5"/>
        <v>0</v>
      </c>
      <c r="V48" s="60">
        <f t="shared" si="6"/>
        <v>31568</v>
      </c>
      <c r="W48" s="61">
        <f t="shared" si="7"/>
        <v>1</v>
      </c>
      <c r="X48" s="61">
        <f t="shared" si="8"/>
        <v>0</v>
      </c>
      <c r="Y48" s="61">
        <f t="shared" si="10"/>
        <v>0.33121393348022243</v>
      </c>
      <c r="Z48" s="62"/>
      <c r="AA48" s="62"/>
      <c r="AB48" s="62"/>
      <c r="AC48" s="62"/>
      <c r="AD48" s="62"/>
      <c r="AE48" s="62"/>
      <c r="AF48" s="62"/>
      <c r="AG48" s="62"/>
      <c r="AH48" s="63"/>
    </row>
    <row r="49" spans="1:34" s="75" customFormat="1" ht="14.25" thickBot="1" thickTop="1">
      <c r="A49" s="71" t="s">
        <v>46</v>
      </c>
      <c r="B49" s="72">
        <v>2247</v>
      </c>
      <c r="C49" s="57">
        <v>0</v>
      </c>
      <c r="D49" s="57">
        <v>0</v>
      </c>
      <c r="E49" s="57">
        <v>2240</v>
      </c>
      <c r="F49" s="57">
        <v>0</v>
      </c>
      <c r="G49" s="57">
        <v>0</v>
      </c>
      <c r="H49" s="57">
        <v>0</v>
      </c>
      <c r="I49" s="57">
        <v>0</v>
      </c>
      <c r="J49" s="47">
        <f t="shared" si="0"/>
        <v>2240</v>
      </c>
      <c r="K49" s="49">
        <f t="shared" si="1"/>
        <v>0.9968847352024922</v>
      </c>
      <c r="L49" s="58">
        <v>638</v>
      </c>
      <c r="M49" s="58">
        <v>0</v>
      </c>
      <c r="N49" s="58">
        <v>0</v>
      </c>
      <c r="O49" s="73">
        <f t="shared" si="2"/>
        <v>0</v>
      </c>
      <c r="P49" s="74">
        <f t="shared" si="3"/>
        <v>0</v>
      </c>
      <c r="Q49" s="58">
        <v>0</v>
      </c>
      <c r="R49" s="58">
        <v>0</v>
      </c>
      <c r="S49" s="58">
        <v>0</v>
      </c>
      <c r="T49" s="59">
        <f t="shared" si="4"/>
        <v>0</v>
      </c>
      <c r="U49" s="59">
        <f t="shared" si="5"/>
        <v>0</v>
      </c>
      <c r="V49" s="60">
        <f t="shared" si="6"/>
        <v>0</v>
      </c>
      <c r="W49" s="61" t="e">
        <f t="shared" si="7"/>
        <v>#DIV/0!</v>
      </c>
      <c r="X49" s="61" t="e">
        <f t="shared" si="8"/>
        <v>#DIV/0!</v>
      </c>
      <c r="Y49" s="61">
        <f t="shared" si="10"/>
        <v>0</v>
      </c>
      <c r="Z49" s="62"/>
      <c r="AA49" s="62"/>
      <c r="AB49" s="62"/>
      <c r="AC49" s="62"/>
      <c r="AD49" s="62"/>
      <c r="AE49" s="62"/>
      <c r="AF49" s="62"/>
      <c r="AG49" s="62"/>
      <c r="AH49" s="63"/>
    </row>
    <row r="50" spans="1:34" s="75" customFormat="1" ht="14.25" thickBot="1" thickTop="1">
      <c r="A50" s="71" t="s">
        <v>47</v>
      </c>
      <c r="B50" s="72">
        <v>25343</v>
      </c>
      <c r="C50" s="57"/>
      <c r="D50" s="57">
        <v>206</v>
      </c>
      <c r="E50" s="57">
        <v>4005</v>
      </c>
      <c r="F50" s="57">
        <v>0</v>
      </c>
      <c r="G50" s="57">
        <v>33</v>
      </c>
      <c r="H50" s="57">
        <v>38</v>
      </c>
      <c r="I50" s="57">
        <v>11093</v>
      </c>
      <c r="J50" s="47">
        <f aca="true" t="shared" si="11" ref="J50:J61">SUM(C50:I50)</f>
        <v>15375</v>
      </c>
      <c r="K50" s="49">
        <f aca="true" t="shared" si="12" ref="K50:K61">J50/B50</f>
        <v>0.6066763997948151</v>
      </c>
      <c r="L50" s="58">
        <v>5736</v>
      </c>
      <c r="M50" s="58">
        <v>0</v>
      </c>
      <c r="N50" s="58">
        <v>5736</v>
      </c>
      <c r="O50" s="73">
        <f t="shared" si="2"/>
        <v>0.2263346880795486</v>
      </c>
      <c r="P50" s="74">
        <f t="shared" si="3"/>
        <v>0.3730731707317073</v>
      </c>
      <c r="Q50" s="58">
        <v>0</v>
      </c>
      <c r="R50" s="58">
        <v>0</v>
      </c>
      <c r="S50" s="58">
        <v>0</v>
      </c>
      <c r="T50" s="59">
        <f t="shared" si="4"/>
        <v>0</v>
      </c>
      <c r="U50" s="59">
        <f t="shared" si="5"/>
        <v>0</v>
      </c>
      <c r="V50" s="60">
        <f t="shared" si="6"/>
        <v>5736</v>
      </c>
      <c r="W50" s="61">
        <f t="shared" si="7"/>
        <v>1</v>
      </c>
      <c r="X50" s="61">
        <f t="shared" si="8"/>
        <v>0</v>
      </c>
      <c r="Y50" s="61">
        <f t="shared" si="10"/>
        <v>0.2263346880795486</v>
      </c>
      <c r="Z50" s="62">
        <v>41061</v>
      </c>
      <c r="AA50" s="62"/>
      <c r="AB50" s="62"/>
      <c r="AC50" s="62"/>
      <c r="AD50" s="62"/>
      <c r="AE50" s="62"/>
      <c r="AF50" s="62"/>
      <c r="AG50" s="62"/>
      <c r="AH50" s="63"/>
    </row>
    <row r="51" spans="1:34" s="75" customFormat="1" ht="14.25" thickBot="1" thickTop="1">
      <c r="A51" s="71" t="s">
        <v>48</v>
      </c>
      <c r="B51" s="72">
        <v>197604</v>
      </c>
      <c r="C51" s="57">
        <v>175</v>
      </c>
      <c r="D51" s="57">
        <v>557</v>
      </c>
      <c r="E51" s="57">
        <v>6473</v>
      </c>
      <c r="F51" s="57">
        <v>211</v>
      </c>
      <c r="G51" s="57">
        <v>661</v>
      </c>
      <c r="H51" s="57">
        <v>218</v>
      </c>
      <c r="I51" s="57">
        <v>102258</v>
      </c>
      <c r="J51" s="47">
        <f t="shared" si="11"/>
        <v>110553</v>
      </c>
      <c r="K51" s="49">
        <f t="shared" si="12"/>
        <v>0.5594674196878606</v>
      </c>
      <c r="L51" s="58">
        <v>34372</v>
      </c>
      <c r="M51" s="58">
        <v>0</v>
      </c>
      <c r="N51" s="58">
        <v>34504</v>
      </c>
      <c r="O51" s="73">
        <f t="shared" si="2"/>
        <v>0.17461184996255136</v>
      </c>
      <c r="P51" s="74">
        <f t="shared" si="3"/>
        <v>0.3121036968693749</v>
      </c>
      <c r="Q51" s="58">
        <v>0</v>
      </c>
      <c r="R51" s="58">
        <v>0</v>
      </c>
      <c r="S51" s="58">
        <v>0</v>
      </c>
      <c r="T51" s="59">
        <f t="shared" si="4"/>
        <v>0</v>
      </c>
      <c r="U51" s="59">
        <f t="shared" si="5"/>
        <v>0</v>
      </c>
      <c r="V51" s="60">
        <f t="shared" si="6"/>
        <v>34504</v>
      </c>
      <c r="W51" s="61">
        <f t="shared" si="7"/>
        <v>1</v>
      </c>
      <c r="X51" s="61">
        <f t="shared" si="8"/>
        <v>0</v>
      </c>
      <c r="Y51" s="61">
        <f t="shared" si="10"/>
        <v>0.17461184996255136</v>
      </c>
      <c r="Z51" s="62"/>
      <c r="AA51" s="62"/>
      <c r="AB51" s="62"/>
      <c r="AC51" s="62"/>
      <c r="AD51" s="62"/>
      <c r="AE51" s="62"/>
      <c r="AF51" s="62"/>
      <c r="AG51" s="62"/>
      <c r="AH51" s="63"/>
    </row>
    <row r="52" spans="1:34" s="75" customFormat="1" ht="14.25" thickBot="1" thickTop="1">
      <c r="A52" s="71" t="s">
        <v>49</v>
      </c>
      <c r="B52" s="72">
        <v>248216</v>
      </c>
      <c r="C52" s="57">
        <v>337</v>
      </c>
      <c r="D52" s="57">
        <v>7716</v>
      </c>
      <c r="E52" s="57">
        <v>11962</v>
      </c>
      <c r="F52" s="57">
        <v>143</v>
      </c>
      <c r="G52" s="57">
        <v>339</v>
      </c>
      <c r="H52" s="57">
        <v>533</v>
      </c>
      <c r="I52" s="57">
        <v>142069</v>
      </c>
      <c r="J52" s="47">
        <f t="shared" si="11"/>
        <v>163099</v>
      </c>
      <c r="K52" s="49">
        <f t="shared" si="12"/>
        <v>0.6570849582621587</v>
      </c>
      <c r="L52" s="58">
        <v>55495</v>
      </c>
      <c r="M52" s="58">
        <v>0</v>
      </c>
      <c r="N52" s="58">
        <f>L52+M52</f>
        <v>55495</v>
      </c>
      <c r="O52" s="73">
        <f t="shared" si="2"/>
        <v>0.2235754342991588</v>
      </c>
      <c r="P52" s="74">
        <f t="shared" si="3"/>
        <v>0.3402534656864849</v>
      </c>
      <c r="Q52" s="58">
        <v>0</v>
      </c>
      <c r="R52" s="58">
        <v>0</v>
      </c>
      <c r="S52" s="58">
        <v>0</v>
      </c>
      <c r="T52" s="59">
        <f t="shared" si="4"/>
        <v>0</v>
      </c>
      <c r="U52" s="59">
        <f t="shared" si="5"/>
        <v>0</v>
      </c>
      <c r="V52" s="60">
        <f t="shared" si="6"/>
        <v>55495</v>
      </c>
      <c r="W52" s="61">
        <f t="shared" si="7"/>
        <v>1</v>
      </c>
      <c r="X52" s="61">
        <f t="shared" si="8"/>
        <v>0</v>
      </c>
      <c r="Y52" s="61">
        <f t="shared" si="10"/>
        <v>0.2235754342991588</v>
      </c>
      <c r="Z52" s="62"/>
      <c r="AA52" s="62"/>
      <c r="AB52" s="62"/>
      <c r="AC52" s="62"/>
      <c r="AD52" s="62"/>
      <c r="AE52" s="62"/>
      <c r="AF52" s="62"/>
      <c r="AG52" s="62"/>
      <c r="AH52" s="63"/>
    </row>
    <row r="53" spans="1:34" ht="14.25" thickBot="1" thickTop="1">
      <c r="A53" s="42" t="s">
        <v>50</v>
      </c>
      <c r="B53" s="40">
        <v>220521</v>
      </c>
      <c r="C53" s="52">
        <f>8+489</f>
        <v>497</v>
      </c>
      <c r="D53" s="52">
        <v>336</v>
      </c>
      <c r="E53" s="52">
        <v>6855</v>
      </c>
      <c r="F53" s="52">
        <v>149</v>
      </c>
      <c r="G53" s="52">
        <f>52+147</f>
        <v>199</v>
      </c>
      <c r="H53" s="52">
        <v>107</v>
      </c>
      <c r="I53" s="52">
        <v>116144</v>
      </c>
      <c r="J53" s="47">
        <f t="shared" si="11"/>
        <v>124287</v>
      </c>
      <c r="K53" s="49">
        <f t="shared" si="12"/>
        <v>0.5636061871658482</v>
      </c>
      <c r="L53" s="40">
        <v>33863</v>
      </c>
      <c r="M53" s="40">
        <v>0</v>
      </c>
      <c r="N53" s="40">
        <f>L53</f>
        <v>33863</v>
      </c>
      <c r="O53" s="39">
        <f t="shared" si="2"/>
        <v>0.15355907147165124</v>
      </c>
      <c r="P53" s="38">
        <f t="shared" si="3"/>
        <v>0.2724581010081505</v>
      </c>
      <c r="Q53" s="40">
        <v>0</v>
      </c>
      <c r="R53" s="40">
        <v>0</v>
      </c>
      <c r="S53" s="40">
        <v>0</v>
      </c>
      <c r="T53" s="35">
        <f t="shared" si="4"/>
        <v>0</v>
      </c>
      <c r="U53" s="35">
        <f t="shared" si="5"/>
        <v>0</v>
      </c>
      <c r="V53" s="22">
        <f t="shared" si="6"/>
        <v>33863</v>
      </c>
      <c r="W53" s="37">
        <f t="shared" si="7"/>
        <v>1</v>
      </c>
      <c r="X53" s="37">
        <f t="shared" si="8"/>
        <v>0</v>
      </c>
      <c r="Y53" s="37">
        <f t="shared" si="10"/>
        <v>0.15355907147165124</v>
      </c>
      <c r="Z53" s="19"/>
      <c r="AA53" s="19"/>
      <c r="AB53" s="19"/>
      <c r="AC53" s="19"/>
      <c r="AD53" s="19"/>
      <c r="AE53" s="19"/>
      <c r="AF53" s="19"/>
      <c r="AG53" s="19"/>
      <c r="AH53" s="20"/>
    </row>
    <row r="54" spans="1:34" s="54" customFormat="1" ht="14.25" thickBot="1" thickTop="1">
      <c r="A54" s="70" t="s">
        <v>51</v>
      </c>
      <c r="B54" s="40">
        <v>40255</v>
      </c>
      <c r="C54" s="40">
        <v>91</v>
      </c>
      <c r="D54" s="40">
        <v>1050</v>
      </c>
      <c r="E54" s="40">
        <v>8446</v>
      </c>
      <c r="F54" s="40">
        <v>0</v>
      </c>
      <c r="G54" s="40">
        <v>89</v>
      </c>
      <c r="H54" s="40">
        <v>67</v>
      </c>
      <c r="I54" s="40">
        <v>15595</v>
      </c>
      <c r="J54" s="47">
        <f t="shared" si="11"/>
        <v>25338</v>
      </c>
      <c r="K54" s="49">
        <f t="shared" si="12"/>
        <v>0.6294373369767731</v>
      </c>
      <c r="L54" s="40">
        <v>8204</v>
      </c>
      <c r="M54" s="40">
        <v>0</v>
      </c>
      <c r="N54" s="40">
        <v>8204</v>
      </c>
      <c r="O54" s="39">
        <f t="shared" si="2"/>
        <v>0.20380077009067196</v>
      </c>
      <c r="P54" s="38">
        <f t="shared" si="3"/>
        <v>0.3237824611255821</v>
      </c>
      <c r="Q54" s="40">
        <v>0</v>
      </c>
      <c r="R54" s="40">
        <v>0</v>
      </c>
      <c r="S54" s="40">
        <v>0</v>
      </c>
      <c r="T54" s="35">
        <f t="shared" si="4"/>
        <v>0</v>
      </c>
      <c r="U54" s="35">
        <f t="shared" si="5"/>
        <v>0</v>
      </c>
      <c r="V54" s="22">
        <f t="shared" si="6"/>
        <v>8204</v>
      </c>
      <c r="W54" s="37">
        <f t="shared" si="7"/>
        <v>1</v>
      </c>
      <c r="X54" s="37">
        <f t="shared" si="8"/>
        <v>0</v>
      </c>
      <c r="Y54" s="37">
        <f t="shared" si="10"/>
        <v>0.20380077009067196</v>
      </c>
      <c r="Z54" s="53"/>
      <c r="AA54" s="53"/>
      <c r="AB54" s="53"/>
      <c r="AC54" s="53"/>
      <c r="AD54" s="53"/>
      <c r="AE54" s="53"/>
      <c r="AF54" s="53"/>
      <c r="AG54" s="53"/>
      <c r="AH54" s="20"/>
    </row>
    <row r="55" spans="1:34" ht="14.25" thickBot="1" thickTop="1">
      <c r="A55" s="42" t="s">
        <v>52</v>
      </c>
      <c r="B55" s="40">
        <v>30476</v>
      </c>
      <c r="C55" s="52">
        <v>138</v>
      </c>
      <c r="D55" s="52">
        <v>614</v>
      </c>
      <c r="E55" s="52">
        <v>1559</v>
      </c>
      <c r="F55" s="52">
        <v>18</v>
      </c>
      <c r="G55" s="52">
        <v>18</v>
      </c>
      <c r="H55" s="52">
        <v>17</v>
      </c>
      <c r="I55" s="52">
        <v>15072</v>
      </c>
      <c r="J55" s="47">
        <f t="shared" si="11"/>
        <v>17436</v>
      </c>
      <c r="K55" s="49">
        <f t="shared" si="12"/>
        <v>0.572122325764536</v>
      </c>
      <c r="L55" s="40">
        <v>5582</v>
      </c>
      <c r="M55" s="40">
        <v>0</v>
      </c>
      <c r="N55" s="40">
        <v>5533</v>
      </c>
      <c r="O55" s="39">
        <f t="shared" si="2"/>
        <v>0.18155269720435752</v>
      </c>
      <c r="P55" s="38">
        <f t="shared" si="3"/>
        <v>0.3173319568708419</v>
      </c>
      <c r="Q55" s="40">
        <v>0</v>
      </c>
      <c r="R55" s="40">
        <v>0</v>
      </c>
      <c r="S55" s="40">
        <v>0</v>
      </c>
      <c r="T55" s="35">
        <f t="shared" si="4"/>
        <v>0</v>
      </c>
      <c r="U55" s="35">
        <f t="shared" si="5"/>
        <v>0</v>
      </c>
      <c r="V55" s="22">
        <f t="shared" si="6"/>
        <v>5533</v>
      </c>
      <c r="W55" s="37">
        <f t="shared" si="7"/>
        <v>1</v>
      </c>
      <c r="X55" s="37">
        <f t="shared" si="8"/>
        <v>0</v>
      </c>
      <c r="Y55" s="37">
        <f t="shared" si="10"/>
        <v>0.18155269720435752</v>
      </c>
      <c r="Z55" s="19"/>
      <c r="AA55" s="19"/>
      <c r="AB55" s="19"/>
      <c r="AC55" s="19"/>
      <c r="AD55" s="19"/>
      <c r="AE55" s="19"/>
      <c r="AF55" s="19"/>
      <c r="AG55" s="19"/>
      <c r="AH55" s="20"/>
    </row>
    <row r="56" spans="1:34" ht="14.25" thickBot="1" thickTop="1">
      <c r="A56" s="42" t="s">
        <v>53</v>
      </c>
      <c r="B56" s="40">
        <v>7948</v>
      </c>
      <c r="C56" s="52">
        <v>0</v>
      </c>
      <c r="D56" s="52">
        <v>2888</v>
      </c>
      <c r="E56" s="52">
        <v>2144</v>
      </c>
      <c r="F56" s="52">
        <v>0</v>
      </c>
      <c r="G56" s="52">
        <v>28</v>
      </c>
      <c r="H56" s="52">
        <v>0</v>
      </c>
      <c r="I56" s="52">
        <v>0</v>
      </c>
      <c r="J56" s="47">
        <f t="shared" si="11"/>
        <v>5060</v>
      </c>
      <c r="K56" s="49">
        <f t="shared" si="12"/>
        <v>0.6366381479617513</v>
      </c>
      <c r="L56" s="40">
        <v>938</v>
      </c>
      <c r="M56" s="40">
        <v>0</v>
      </c>
      <c r="N56" s="40">
        <v>0</v>
      </c>
      <c r="O56" s="39">
        <f t="shared" si="2"/>
        <v>0</v>
      </c>
      <c r="P56" s="38">
        <f t="shared" si="3"/>
        <v>0</v>
      </c>
      <c r="Q56" s="40">
        <v>0</v>
      </c>
      <c r="R56" s="40">
        <v>0</v>
      </c>
      <c r="S56" s="40">
        <v>0</v>
      </c>
      <c r="T56" s="35">
        <f t="shared" si="4"/>
        <v>0</v>
      </c>
      <c r="U56" s="35">
        <f t="shared" si="5"/>
        <v>0</v>
      </c>
      <c r="V56" s="22">
        <f t="shared" si="6"/>
        <v>0</v>
      </c>
      <c r="W56" s="37" t="e">
        <f t="shared" si="7"/>
        <v>#DIV/0!</v>
      </c>
      <c r="X56" s="37" t="e">
        <f t="shared" si="8"/>
        <v>#DIV/0!</v>
      </c>
      <c r="Y56" s="37">
        <f t="shared" si="10"/>
        <v>0</v>
      </c>
      <c r="Z56" s="19"/>
      <c r="AA56" s="19"/>
      <c r="AB56" s="19"/>
      <c r="AC56" s="19"/>
      <c r="AD56" s="19"/>
      <c r="AE56" s="19"/>
      <c r="AF56" s="19"/>
      <c r="AG56" s="19"/>
      <c r="AH56" s="20"/>
    </row>
    <row r="57" spans="1:34" ht="14.25" thickBot="1" thickTop="1">
      <c r="A57" s="42" t="s">
        <v>54</v>
      </c>
      <c r="B57" s="40">
        <v>139946</v>
      </c>
      <c r="C57" s="52">
        <v>81</v>
      </c>
      <c r="D57" s="52">
        <v>714</v>
      </c>
      <c r="E57" s="52">
        <v>22138</v>
      </c>
      <c r="F57" s="52">
        <v>0</v>
      </c>
      <c r="G57" s="52">
        <v>155</v>
      </c>
      <c r="H57" s="52">
        <v>99</v>
      </c>
      <c r="I57" s="52">
        <v>47713</v>
      </c>
      <c r="J57" s="47">
        <f t="shared" si="11"/>
        <v>70900</v>
      </c>
      <c r="K57" s="49">
        <f t="shared" si="12"/>
        <v>0.506623983536507</v>
      </c>
      <c r="L57" s="40">
        <v>14692</v>
      </c>
      <c r="M57" s="40">
        <v>0</v>
      </c>
      <c r="N57" s="40">
        <v>14409</v>
      </c>
      <c r="O57" s="39">
        <f t="shared" si="2"/>
        <v>0.10296114215483115</v>
      </c>
      <c r="P57" s="38">
        <f t="shared" si="3"/>
        <v>0.20322990126939353</v>
      </c>
      <c r="Q57" s="40">
        <v>0</v>
      </c>
      <c r="R57" s="40">
        <v>0</v>
      </c>
      <c r="S57" s="40">
        <v>0</v>
      </c>
      <c r="T57" s="35">
        <f t="shared" si="4"/>
        <v>0</v>
      </c>
      <c r="U57" s="35">
        <f t="shared" si="5"/>
        <v>0</v>
      </c>
      <c r="V57" s="22">
        <f t="shared" si="6"/>
        <v>14409</v>
      </c>
      <c r="W57" s="37">
        <f t="shared" si="7"/>
        <v>1</v>
      </c>
      <c r="X57" s="37">
        <f t="shared" si="8"/>
        <v>0</v>
      </c>
      <c r="Y57" s="37">
        <f t="shared" si="10"/>
        <v>0.10296114215483115</v>
      </c>
      <c r="Z57" s="19"/>
      <c r="AA57" s="19"/>
      <c r="AB57" s="19"/>
      <c r="AC57" s="19"/>
      <c r="AD57" s="19"/>
      <c r="AE57" s="19"/>
      <c r="AF57" s="19"/>
      <c r="AG57" s="19"/>
      <c r="AH57" s="20"/>
    </row>
    <row r="58" spans="1:44" s="54" customFormat="1" ht="14.25" thickBot="1" thickTop="1">
      <c r="A58" s="42" t="s">
        <v>55</v>
      </c>
      <c r="B58" s="40">
        <v>31287</v>
      </c>
      <c r="C58" s="52">
        <v>258</v>
      </c>
      <c r="D58" s="52">
        <f>247+406</f>
        <v>653</v>
      </c>
      <c r="E58" s="52">
        <v>5641</v>
      </c>
      <c r="F58" s="52">
        <v>1</v>
      </c>
      <c r="G58" s="52">
        <v>35</v>
      </c>
      <c r="H58" s="52">
        <v>57</v>
      </c>
      <c r="I58" s="52">
        <v>15074</v>
      </c>
      <c r="J58" s="47">
        <f>SUM(C58:I58)</f>
        <v>21719</v>
      </c>
      <c r="K58" s="49">
        <f>J58/B58</f>
        <v>0.6941860836769265</v>
      </c>
      <c r="L58" s="40">
        <v>9648</v>
      </c>
      <c r="M58" s="40">
        <v>0</v>
      </c>
      <c r="N58" s="40">
        <f>SUM(L58:M58)</f>
        <v>9648</v>
      </c>
      <c r="O58" s="39">
        <f t="shared" si="2"/>
        <v>0.3083708888675808</v>
      </c>
      <c r="P58" s="38">
        <f t="shared" si="3"/>
        <v>0.4442193471154289</v>
      </c>
      <c r="Q58" s="40">
        <v>0</v>
      </c>
      <c r="R58" s="40">
        <v>0</v>
      </c>
      <c r="S58" s="40">
        <v>0</v>
      </c>
      <c r="T58" s="35">
        <f t="shared" si="4"/>
        <v>0</v>
      </c>
      <c r="U58" s="35">
        <f t="shared" si="5"/>
        <v>0</v>
      </c>
      <c r="V58" s="22">
        <f t="shared" si="6"/>
        <v>9648</v>
      </c>
      <c r="W58" s="37">
        <f t="shared" si="7"/>
        <v>1</v>
      </c>
      <c r="X58" s="37">
        <f t="shared" si="8"/>
        <v>0</v>
      </c>
      <c r="Y58" s="37">
        <f t="shared" si="10"/>
        <v>0.3083708888675808</v>
      </c>
      <c r="Z58" s="53">
        <v>41059</v>
      </c>
      <c r="AA58" s="53"/>
      <c r="AB58" s="53"/>
      <c r="AC58" s="53"/>
      <c r="AD58" s="53"/>
      <c r="AE58" s="53"/>
      <c r="AF58" s="53"/>
      <c r="AG58" s="53"/>
      <c r="AH58" s="20"/>
      <c r="AR58" s="77">
        <v>41065</v>
      </c>
    </row>
    <row r="59" spans="1:34" ht="14.25" thickBot="1" thickTop="1">
      <c r="A59" s="42" t="s">
        <v>56</v>
      </c>
      <c r="B59" s="40">
        <v>406644</v>
      </c>
      <c r="C59" s="52">
        <v>733</v>
      </c>
      <c r="D59" s="52">
        <v>11952</v>
      </c>
      <c r="E59" s="52">
        <v>14433</v>
      </c>
      <c r="F59" s="52">
        <v>0</v>
      </c>
      <c r="G59" s="52">
        <v>995</v>
      </c>
      <c r="H59" s="52">
        <v>1080</v>
      </c>
      <c r="I59" s="52">
        <v>153856</v>
      </c>
      <c r="J59" s="47">
        <f t="shared" si="11"/>
        <v>183049</v>
      </c>
      <c r="K59" s="49">
        <f t="shared" si="12"/>
        <v>0.45014558188489195</v>
      </c>
      <c r="L59" s="40">
        <v>52830</v>
      </c>
      <c r="M59" s="40">
        <v>0</v>
      </c>
      <c r="N59" s="40">
        <v>51589</v>
      </c>
      <c r="O59" s="39">
        <f t="shared" si="2"/>
        <v>0.12686526790017805</v>
      </c>
      <c r="P59" s="38">
        <f t="shared" si="3"/>
        <v>0.28183164070822564</v>
      </c>
      <c r="Q59" s="40">
        <v>0</v>
      </c>
      <c r="R59" s="40">
        <v>0</v>
      </c>
      <c r="S59" s="40">
        <v>0</v>
      </c>
      <c r="T59" s="35">
        <f t="shared" si="4"/>
        <v>0</v>
      </c>
      <c r="U59" s="35">
        <f t="shared" si="5"/>
        <v>0</v>
      </c>
      <c r="V59" s="22">
        <f t="shared" si="6"/>
        <v>51589</v>
      </c>
      <c r="W59" s="37">
        <f t="shared" si="7"/>
        <v>1</v>
      </c>
      <c r="X59" s="37">
        <f t="shared" si="8"/>
        <v>0</v>
      </c>
      <c r="Y59" s="37">
        <f t="shared" si="10"/>
        <v>0.12686526790017805</v>
      </c>
      <c r="Z59" s="19"/>
      <c r="AA59" s="19"/>
      <c r="AB59" s="19"/>
      <c r="AC59" s="19"/>
      <c r="AD59" s="19"/>
      <c r="AE59" s="19"/>
      <c r="AF59" s="19"/>
      <c r="AG59" s="19"/>
      <c r="AH59" s="20"/>
    </row>
    <row r="60" spans="1:34" s="64" customFormat="1" ht="14.25" thickBot="1" thickTop="1">
      <c r="A60" s="56" t="s">
        <v>57</v>
      </c>
      <c r="B60" s="58">
        <v>96961</v>
      </c>
      <c r="C60" s="57">
        <v>279</v>
      </c>
      <c r="D60" s="57">
        <v>511</v>
      </c>
      <c r="E60" s="57">
        <v>1686</v>
      </c>
      <c r="F60" s="57">
        <v>34</v>
      </c>
      <c r="G60" s="57">
        <v>18</v>
      </c>
      <c r="H60" s="57">
        <v>504</v>
      </c>
      <c r="I60" s="57">
        <v>42764</v>
      </c>
      <c r="J60" s="47">
        <f t="shared" si="11"/>
        <v>45796</v>
      </c>
      <c r="K60" s="49">
        <f t="shared" si="12"/>
        <v>0.4723136106269531</v>
      </c>
      <c r="L60" s="58">
        <v>12257</v>
      </c>
      <c r="M60" s="58">
        <v>0</v>
      </c>
      <c r="N60" s="58">
        <f>SUM(L60:M60)</f>
        <v>12257</v>
      </c>
      <c r="O60" s="39">
        <f t="shared" si="2"/>
        <v>0.1264116500448634</v>
      </c>
      <c r="P60" s="38">
        <f t="shared" si="3"/>
        <v>0.26764346231111885</v>
      </c>
      <c r="Q60" s="58">
        <v>0</v>
      </c>
      <c r="R60" s="58">
        <v>0</v>
      </c>
      <c r="S60" s="58">
        <v>0</v>
      </c>
      <c r="T60" s="59">
        <f>S60/B60</f>
        <v>0</v>
      </c>
      <c r="U60" s="59">
        <f>S60/(B60-I60)</f>
        <v>0</v>
      </c>
      <c r="V60" s="60">
        <f t="shared" si="6"/>
        <v>12257</v>
      </c>
      <c r="W60" s="61">
        <f t="shared" si="7"/>
        <v>1</v>
      </c>
      <c r="X60" s="61">
        <f t="shared" si="8"/>
        <v>0</v>
      </c>
      <c r="Y60" s="61">
        <f t="shared" si="10"/>
        <v>0.1264116500448634</v>
      </c>
      <c r="Z60" s="62"/>
      <c r="AA60" s="62"/>
      <c r="AB60" s="62"/>
      <c r="AC60" s="62"/>
      <c r="AD60" s="62"/>
      <c r="AE60" s="62"/>
      <c r="AF60" s="62"/>
      <c r="AG60" s="62"/>
      <c r="AH60" s="63"/>
    </row>
    <row r="61" spans="1:34" s="55" customFormat="1" ht="14.25" thickBot="1" thickTop="1">
      <c r="A61" s="65" t="s">
        <v>58</v>
      </c>
      <c r="B61" s="40">
        <v>28977</v>
      </c>
      <c r="C61" s="40">
        <v>41</v>
      </c>
      <c r="D61" s="40">
        <v>285</v>
      </c>
      <c r="E61" s="40">
        <v>925</v>
      </c>
      <c r="F61" s="40">
        <v>0</v>
      </c>
      <c r="G61" s="68">
        <v>112</v>
      </c>
      <c r="H61" s="40">
        <v>24</v>
      </c>
      <c r="I61" s="40">
        <v>13290</v>
      </c>
      <c r="J61" s="47">
        <f t="shared" si="11"/>
        <v>14677</v>
      </c>
      <c r="K61" s="49">
        <f t="shared" si="12"/>
        <v>0.5065051592642441</v>
      </c>
      <c r="L61" s="40">
        <v>3979</v>
      </c>
      <c r="M61" s="40">
        <v>0</v>
      </c>
      <c r="N61" s="40">
        <v>0</v>
      </c>
      <c r="O61" s="66">
        <f t="shared" si="2"/>
        <v>0</v>
      </c>
      <c r="P61" s="67">
        <f t="shared" si="3"/>
        <v>0</v>
      </c>
      <c r="Q61" s="40">
        <v>0</v>
      </c>
      <c r="R61" s="40">
        <v>0</v>
      </c>
      <c r="S61" s="40">
        <v>0</v>
      </c>
      <c r="T61" s="35">
        <f>S61/B61</f>
        <v>0</v>
      </c>
      <c r="U61" s="35">
        <f>S61/(B61-I61)</f>
        <v>0</v>
      </c>
      <c r="V61" s="22">
        <f t="shared" si="6"/>
        <v>0</v>
      </c>
      <c r="W61" s="37" t="e">
        <f t="shared" si="7"/>
        <v>#DIV/0!</v>
      </c>
      <c r="X61" s="37" t="e">
        <f t="shared" si="8"/>
        <v>#DIV/0!</v>
      </c>
      <c r="Y61" s="37">
        <f t="shared" si="10"/>
        <v>0</v>
      </c>
      <c r="Z61" s="53"/>
      <c r="AA61" s="53"/>
      <c r="AB61" s="53"/>
      <c r="AC61" s="53"/>
      <c r="AD61" s="53"/>
      <c r="AE61" s="53"/>
      <c r="AF61" s="53"/>
      <c r="AG61" s="53"/>
      <c r="AH61" s="20"/>
    </row>
    <row r="62" spans="1:25" ht="14.25" thickBot="1" thickTop="1">
      <c r="A62" s="41" t="s">
        <v>1</v>
      </c>
      <c r="B62" s="4">
        <f>SUM(B4:B61)</f>
        <v>17141434</v>
      </c>
      <c r="C62" s="3">
        <f>SUM(C4:C61)</f>
        <v>26612</v>
      </c>
      <c r="D62" s="3">
        <f aca="true" t="shared" si="13" ref="D62:I62">SUM(D4:D61)</f>
        <v>253206</v>
      </c>
      <c r="E62" s="3">
        <f t="shared" si="13"/>
        <v>468104</v>
      </c>
      <c r="F62" s="3">
        <f t="shared" si="13"/>
        <v>28112</v>
      </c>
      <c r="G62" s="3">
        <f t="shared" si="13"/>
        <v>18620</v>
      </c>
      <c r="H62" s="3">
        <f t="shared" si="13"/>
        <v>30234</v>
      </c>
      <c r="I62" s="3">
        <f t="shared" si="13"/>
        <v>6902334</v>
      </c>
      <c r="J62" s="3">
        <f>SUM(J4:J61)</f>
        <v>7727222</v>
      </c>
      <c r="K62" s="50">
        <f>J62/B62</f>
        <v>0.4507920399191806</v>
      </c>
      <c r="L62" s="5">
        <f>SUM(L4:L61)</f>
        <v>2299711</v>
      </c>
      <c r="M62" s="5">
        <f>SUM(M4:M61)</f>
        <v>163495</v>
      </c>
      <c r="N62" s="5">
        <f>SUM(N4:N61)</f>
        <v>2180627</v>
      </c>
      <c r="O62" s="16">
        <f>N62/B62</f>
        <v>0.12721380253250691</v>
      </c>
      <c r="P62" s="16">
        <f>N62/J62</f>
        <v>0.2822006407995008</v>
      </c>
      <c r="Q62" s="5">
        <f>SUM(Q4:Q61)</f>
        <v>89795</v>
      </c>
      <c r="R62" s="5">
        <f>SUM(R4:R61)</f>
        <v>524</v>
      </c>
      <c r="S62" s="5">
        <f>Q62+R62</f>
        <v>90319</v>
      </c>
      <c r="T62" s="44">
        <f>S62/B62</f>
        <v>0.005269045751948174</v>
      </c>
      <c r="U62" s="44">
        <f>S62/(B62-I62)</f>
        <v>0.008820990126085301</v>
      </c>
      <c r="V62" s="5">
        <f t="shared" si="6"/>
        <v>2270946</v>
      </c>
      <c r="W62" s="36">
        <f t="shared" si="7"/>
        <v>0.9602284686646005</v>
      </c>
      <c r="X62" s="36">
        <f t="shared" si="8"/>
        <v>0.03977153133539943</v>
      </c>
      <c r="Y62" s="37">
        <f>V62/B62</f>
        <v>0.13248284828445508</v>
      </c>
    </row>
    <row r="63" spans="1:34" ht="25.5" customHeight="1" thickTop="1">
      <c r="A63" s="6"/>
      <c r="Z63" s="8"/>
      <c r="AA63" s="8"/>
      <c r="AB63" s="8"/>
      <c r="AC63" s="8"/>
      <c r="AD63" s="8"/>
      <c r="AE63" s="8"/>
      <c r="AF63" s="8"/>
      <c r="AG63" s="8"/>
      <c r="AH63" s="8">
        <f>COUNT(AH4:AH61)</f>
        <v>1</v>
      </c>
    </row>
    <row r="64" spans="1:15" ht="12.75">
      <c r="A64" s="102"/>
      <c r="B64" s="9"/>
      <c r="C64" s="1"/>
      <c r="L64" s="7"/>
      <c r="M64" s="11" t="s">
        <v>66</v>
      </c>
      <c r="N64" s="12">
        <f>V62</f>
        <v>2270946</v>
      </c>
      <c r="O64" s="15"/>
    </row>
    <row r="65" spans="13:14" ht="12.75">
      <c r="M65" s="13" t="s">
        <v>65</v>
      </c>
      <c r="N65" s="14">
        <f>N62/N64</f>
        <v>0.9602284686646005</v>
      </c>
    </row>
    <row r="66" spans="17:25" ht="12.75">
      <c r="Q66" s="9"/>
      <c r="S66" s="9"/>
      <c r="V66" s="9"/>
      <c r="W66" s="9"/>
      <c r="X66" s="9"/>
      <c r="Y66" s="9"/>
    </row>
    <row r="67" spans="13:14" ht="12.75">
      <c r="M67" s="13" t="s">
        <v>96</v>
      </c>
      <c r="N67" s="14">
        <f>M62/N62</f>
        <v>0.07497614218295931</v>
      </c>
    </row>
    <row r="68" spans="5:14" ht="12.75">
      <c r="E68" s="34"/>
      <c r="M68" s="13" t="s">
        <v>97</v>
      </c>
      <c r="N68" s="7">
        <f>1-N67</f>
        <v>0.9250238578170407</v>
      </c>
    </row>
    <row r="70" spans="13:14" ht="12.75">
      <c r="M70" s="13" t="s">
        <v>69</v>
      </c>
      <c r="N70" s="7">
        <f>O62</f>
        <v>0.12721380253250691</v>
      </c>
    </row>
    <row r="71" spans="13:14" ht="12.75">
      <c r="M71" s="13" t="s">
        <v>98</v>
      </c>
      <c r="N71" s="17">
        <f>T62</f>
        <v>0.005269045751948174</v>
      </c>
    </row>
    <row r="72" spans="13:16" ht="12.75">
      <c r="M72" s="13" t="s">
        <v>67</v>
      </c>
      <c r="N72" s="7">
        <f>Y62</f>
        <v>0.13248284828445508</v>
      </c>
      <c r="P72" s="7"/>
    </row>
    <row r="74" spans="13:15" ht="12.75">
      <c r="M74" s="13" t="s">
        <v>70</v>
      </c>
      <c r="N74" s="7">
        <f>P62</f>
        <v>0.2822006407995008</v>
      </c>
      <c r="O74" s="2" t="s">
        <v>73</v>
      </c>
    </row>
    <row r="75" spans="13:15" ht="12.75">
      <c r="M75" s="13" t="s">
        <v>71</v>
      </c>
      <c r="N75" s="7">
        <f>U62</f>
        <v>0.008820990126085301</v>
      </c>
      <c r="O75" s="2" t="s">
        <v>72</v>
      </c>
    </row>
    <row r="77" spans="13:14" ht="12.75">
      <c r="M77" s="13" t="s">
        <v>68</v>
      </c>
      <c r="N77" s="7">
        <f>R62/V62</f>
        <v>0.000230740845445026</v>
      </c>
    </row>
  </sheetData>
  <sheetProtection/>
  <mergeCells count="5">
    <mergeCell ref="Q1:U1"/>
    <mergeCell ref="C1:K1"/>
    <mergeCell ref="Z1:AH1"/>
    <mergeCell ref="V1:Y1"/>
    <mergeCell ref="L1:P1"/>
  </mergeCells>
  <printOptions horizontalCentered="1"/>
  <pageMargins left="0.25" right="0.25" top="0.5" bottom="0.5" header="0.25" footer="0.25"/>
  <pageSetup fitToHeight="2" horizontalDpi="600" verticalDpi="600" orientation="landscape" paperSize="5" scale="93" r:id="rId1"/>
  <headerFooter alignWithMargins="0">
    <oddHeader xml:space="preserve">&amp;C&amp;"Arial,Bold"&amp;12STATE OF CALIFORNIA VOTE BY MAIL STATS -  JUNE 5, 2012 GENERAL ELECTION </oddHeader>
    <oddFooter>&amp;L&amp;8June 5, 2012 General Election VBM Statistics - Statewide&amp;C&amp;P&amp;R&amp;8&amp;D   &amp;T</oddFooter>
  </headerFooter>
  <rowBreaks count="1" manualBreakCount="1">
    <brk id="32" max="24" man="1"/>
  </rowBreaks>
  <colBreaks count="2" manualBreakCount="2">
    <brk id="16" max="61" man="1"/>
    <brk id="25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4"/>
  <sheetViews>
    <sheetView zoomScaleSheetLayoutView="40" zoomScalePageLayoutView="80" workbookViewId="0" topLeftCell="A1">
      <pane ySplit="2" topLeftCell="A4" activePane="bottomLeft" state="frozen"/>
      <selection pane="topLeft" activeCell="A1" sqref="A1"/>
      <selection pane="bottomLeft" activeCell="C22" sqref="C22"/>
    </sheetView>
  </sheetViews>
  <sheetFormatPr defaultColWidth="9.140625" defaultRowHeight="12.75"/>
  <cols>
    <col min="1" max="1" width="14.28125" style="2" bestFit="1" customWidth="1"/>
    <col min="2" max="2" width="13.140625" style="2" bestFit="1" customWidth="1"/>
    <col min="3" max="3" width="11.8515625" style="2" customWidth="1"/>
    <col min="4" max="4" width="10.7109375" style="2" customWidth="1"/>
    <col min="5" max="5" width="11.421875" style="2" customWidth="1"/>
    <col min="6" max="8" width="10.00390625" style="2" customWidth="1"/>
    <col min="9" max="9" width="11.140625" style="2" customWidth="1"/>
    <col min="10" max="10" width="10.00390625" style="46" customWidth="1"/>
    <col min="11" max="11" width="10.00390625" style="51" customWidth="1"/>
    <col min="12" max="12" width="10.8515625" style="2" customWidth="1"/>
    <col min="13" max="13" width="9.8515625" style="2" customWidth="1"/>
    <col min="14" max="14" width="10.57421875" style="2" customWidth="1"/>
    <col min="15" max="15" width="10.00390625" style="2" customWidth="1"/>
    <col min="16" max="16" width="10.8515625" style="2" customWidth="1"/>
    <col min="17" max="18" width="10.7109375" style="2" hidden="1" customWidth="1"/>
    <col min="19" max="19" width="12.140625" style="2" hidden="1" customWidth="1"/>
    <col min="20" max="21" width="10.7109375" style="2" hidden="1" customWidth="1"/>
    <col min="22" max="22" width="14.00390625" style="2" hidden="1" customWidth="1"/>
    <col min="23" max="25" width="10.7109375" style="2" hidden="1" customWidth="1"/>
    <col min="26" max="33" width="11.28125" style="2" hidden="1" customWidth="1"/>
    <col min="34" max="34" width="11.7109375" style="2" hidden="1" customWidth="1"/>
    <col min="35" max="43" width="0" style="2" hidden="1" customWidth="1"/>
    <col min="44" max="16384" width="9.140625" style="2" customWidth="1"/>
  </cols>
  <sheetData>
    <row r="1" spans="1:34" ht="17.25" thickBot="1" thickTop="1">
      <c r="A1" s="18"/>
      <c r="B1" s="21"/>
      <c r="C1" s="107" t="s">
        <v>60</v>
      </c>
      <c r="D1" s="108"/>
      <c r="E1" s="108"/>
      <c r="F1" s="108"/>
      <c r="G1" s="108"/>
      <c r="H1" s="108"/>
      <c r="I1" s="108"/>
      <c r="J1" s="108"/>
      <c r="K1" s="109"/>
      <c r="L1" s="111" t="s">
        <v>99</v>
      </c>
      <c r="M1" s="112"/>
      <c r="N1" s="112"/>
      <c r="O1" s="112"/>
      <c r="P1" s="113"/>
      <c r="Q1" s="104" t="s">
        <v>100</v>
      </c>
      <c r="R1" s="105"/>
      <c r="S1" s="105"/>
      <c r="T1" s="105"/>
      <c r="U1" s="106"/>
      <c r="V1" s="104" t="s">
        <v>101</v>
      </c>
      <c r="W1" s="105"/>
      <c r="X1" s="105"/>
      <c r="Y1" s="105"/>
      <c r="Z1" s="110" t="s">
        <v>91</v>
      </c>
      <c r="AA1" s="110"/>
      <c r="AB1" s="110"/>
      <c r="AC1" s="110"/>
      <c r="AD1" s="110"/>
      <c r="AE1" s="110"/>
      <c r="AF1" s="110"/>
      <c r="AG1" s="110"/>
      <c r="AH1" s="110"/>
    </row>
    <row r="2" spans="1:34" ht="53.25" customHeight="1" thickBot="1" thickTop="1">
      <c r="A2" s="25" t="s">
        <v>0</v>
      </c>
      <c r="B2" s="25" t="s">
        <v>74</v>
      </c>
      <c r="C2" s="26" t="s">
        <v>59</v>
      </c>
      <c r="D2" s="27" t="s">
        <v>76</v>
      </c>
      <c r="E2" s="27" t="s">
        <v>77</v>
      </c>
      <c r="F2" s="28" t="s">
        <v>63</v>
      </c>
      <c r="G2" s="28" t="s">
        <v>61</v>
      </c>
      <c r="H2" s="45" t="s">
        <v>62</v>
      </c>
      <c r="I2" s="27" t="s">
        <v>78</v>
      </c>
      <c r="J2" s="29" t="s">
        <v>1</v>
      </c>
      <c r="K2" s="48" t="s">
        <v>79</v>
      </c>
      <c r="L2" s="30" t="s">
        <v>80</v>
      </c>
      <c r="M2" s="30" t="s">
        <v>81</v>
      </c>
      <c r="N2" s="30" t="s">
        <v>92</v>
      </c>
      <c r="O2" s="30" t="s">
        <v>82</v>
      </c>
      <c r="P2" s="30" t="s">
        <v>83</v>
      </c>
      <c r="Q2" s="31" t="s">
        <v>75</v>
      </c>
      <c r="R2" s="31" t="s">
        <v>93</v>
      </c>
      <c r="S2" s="31" t="s">
        <v>86</v>
      </c>
      <c r="T2" s="31" t="s">
        <v>84</v>
      </c>
      <c r="U2" s="31" t="s">
        <v>85</v>
      </c>
      <c r="V2" s="32" t="s">
        <v>87</v>
      </c>
      <c r="W2" s="32" t="s">
        <v>94</v>
      </c>
      <c r="X2" s="32" t="s">
        <v>95</v>
      </c>
      <c r="Y2" s="32" t="s">
        <v>88</v>
      </c>
      <c r="Z2" s="33" t="s">
        <v>89</v>
      </c>
      <c r="AA2" s="33" t="s">
        <v>89</v>
      </c>
      <c r="AB2" s="33" t="s">
        <v>89</v>
      </c>
      <c r="AC2" s="33" t="s">
        <v>89</v>
      </c>
      <c r="AD2" s="33" t="s">
        <v>89</v>
      </c>
      <c r="AE2" s="33" t="s">
        <v>89</v>
      </c>
      <c r="AF2" s="33" t="s">
        <v>89</v>
      </c>
      <c r="AG2" s="33" t="s">
        <v>89</v>
      </c>
      <c r="AH2" s="33" t="s">
        <v>90</v>
      </c>
    </row>
    <row r="3" spans="1:34" ht="14.25" hidden="1" thickBot="1" thickTop="1">
      <c r="A3" s="43" t="s">
        <v>102</v>
      </c>
      <c r="B3" s="40">
        <v>0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v>0</v>
      </c>
      <c r="I3" s="40">
        <v>0</v>
      </c>
      <c r="J3" s="47">
        <f aca="true" t="shared" si="0" ref="J3:J18">SUM(C3:I3)</f>
        <v>0</v>
      </c>
      <c r="K3" s="49" t="e">
        <f aca="true" t="shared" si="1" ref="K3:K19">J3/B3</f>
        <v>#DIV/0!</v>
      </c>
      <c r="L3" s="40"/>
      <c r="M3" s="40"/>
      <c r="N3" s="40"/>
      <c r="O3" s="39" t="e">
        <f aca="true" t="shared" si="2" ref="O3:O19">N3/B3</f>
        <v>#DIV/0!</v>
      </c>
      <c r="P3" s="38" t="e">
        <f>N3/J3</f>
        <v>#DIV/0!</v>
      </c>
      <c r="Q3" s="40"/>
      <c r="R3" s="40"/>
      <c r="S3" s="40"/>
      <c r="T3" s="35" t="e">
        <f aca="true" t="shared" si="3" ref="T3:T19">S3/B3</f>
        <v>#DIV/0!</v>
      </c>
      <c r="U3" s="35" t="e">
        <f aca="true" t="shared" si="4" ref="U3:U19">S3/(B3-I3)</f>
        <v>#DIV/0!</v>
      </c>
      <c r="V3" s="22"/>
      <c r="W3" s="37" t="e">
        <f aca="true" t="shared" si="5" ref="W3:W19">N3/V3</f>
        <v>#DIV/0!</v>
      </c>
      <c r="X3" s="37" t="e">
        <f aca="true" t="shared" si="6" ref="X3:X19">S3/V3</f>
        <v>#DIV/0!</v>
      </c>
      <c r="Y3" s="37" t="e">
        <f aca="true" t="shared" si="7" ref="Y3:Y18">+V3/B3</f>
        <v>#DIV/0!</v>
      </c>
      <c r="Z3" s="23"/>
      <c r="AA3" s="23"/>
      <c r="AB3" s="23"/>
      <c r="AC3" s="23"/>
      <c r="AD3" s="23"/>
      <c r="AE3" s="23"/>
      <c r="AF3" s="23"/>
      <c r="AG3" s="23"/>
      <c r="AH3" s="24"/>
    </row>
    <row r="4" spans="1:44" s="54" customFormat="1" ht="14.25" thickBot="1" thickTop="1">
      <c r="A4" s="95" t="s">
        <v>20</v>
      </c>
      <c r="B4" s="72">
        <v>4459268</v>
      </c>
      <c r="C4" s="57">
        <v>657</v>
      </c>
      <c r="D4" s="57">
        <v>43975</v>
      </c>
      <c r="E4" s="57">
        <v>6615</v>
      </c>
      <c r="F4" s="57">
        <v>12799</v>
      </c>
      <c r="G4" s="57">
        <v>745</v>
      </c>
      <c r="H4" s="57">
        <v>8678</v>
      </c>
      <c r="I4" s="57">
        <v>1028046</v>
      </c>
      <c r="J4" s="47">
        <f t="shared" si="0"/>
        <v>1101515</v>
      </c>
      <c r="K4" s="49">
        <f t="shared" si="1"/>
        <v>0.2470169992025597</v>
      </c>
      <c r="L4" s="58">
        <v>257034</v>
      </c>
      <c r="M4" s="58">
        <v>0</v>
      </c>
      <c r="N4" s="58">
        <v>257034</v>
      </c>
      <c r="O4" s="73">
        <f t="shared" si="2"/>
        <v>0.0576404019673184</v>
      </c>
      <c r="P4" s="74">
        <f>N4/J4</f>
        <v>0.23334589179448306</v>
      </c>
      <c r="Q4" s="58">
        <v>0</v>
      </c>
      <c r="R4" s="58">
        <v>0</v>
      </c>
      <c r="S4" s="58">
        <v>0</v>
      </c>
      <c r="T4" s="59">
        <f t="shared" si="3"/>
        <v>0</v>
      </c>
      <c r="U4" s="59">
        <f t="shared" si="4"/>
        <v>0</v>
      </c>
      <c r="V4" s="60">
        <f aca="true" t="shared" si="8" ref="V4:V19">S4+N4</f>
        <v>257034</v>
      </c>
      <c r="W4" s="61">
        <f t="shared" si="5"/>
        <v>1</v>
      </c>
      <c r="X4" s="61">
        <f t="shared" si="6"/>
        <v>0</v>
      </c>
      <c r="Y4" s="61">
        <f t="shared" si="7"/>
        <v>0.0576404019673184</v>
      </c>
      <c r="Z4" s="96"/>
      <c r="AA4" s="96"/>
      <c r="AB4" s="96"/>
      <c r="AC4" s="96"/>
      <c r="AD4" s="96"/>
      <c r="AE4" s="96"/>
      <c r="AF4" s="96"/>
      <c r="AG4" s="96"/>
      <c r="AH4" s="97"/>
      <c r="AI4" s="75"/>
      <c r="AJ4" s="75"/>
      <c r="AK4" s="75"/>
      <c r="AL4" s="75"/>
      <c r="AM4" s="75"/>
      <c r="AN4" s="75"/>
      <c r="AO4" s="75"/>
      <c r="AP4" s="75"/>
      <c r="AQ4" s="75"/>
      <c r="AR4" s="75"/>
    </row>
    <row r="5" spans="1:44" s="64" customFormat="1" ht="14.25" thickBot="1" thickTop="1">
      <c r="A5" s="71" t="s">
        <v>31</v>
      </c>
      <c r="B5" s="72">
        <v>1612145</v>
      </c>
      <c r="C5" s="57">
        <v>258</v>
      </c>
      <c r="D5" s="57">
        <v>33609</v>
      </c>
      <c r="E5" s="57">
        <v>5593</v>
      </c>
      <c r="F5" s="57">
        <v>1969</v>
      </c>
      <c r="G5" s="57">
        <v>1740</v>
      </c>
      <c r="H5" s="57">
        <v>1760</v>
      </c>
      <c r="I5" s="57">
        <v>637410</v>
      </c>
      <c r="J5" s="47">
        <f t="shared" si="0"/>
        <v>682339</v>
      </c>
      <c r="K5" s="49">
        <f t="shared" si="1"/>
        <v>0.42324914942514474</v>
      </c>
      <c r="L5" s="58">
        <v>100627</v>
      </c>
      <c r="M5" s="58">
        <v>0</v>
      </c>
      <c r="N5" s="58">
        <v>12793</v>
      </c>
      <c r="O5" s="73">
        <f t="shared" si="2"/>
        <v>0.007935390427039751</v>
      </c>
      <c r="P5" s="74">
        <f>N5/J5</f>
        <v>0.01874874512522368</v>
      </c>
      <c r="Q5" s="58">
        <v>0</v>
      </c>
      <c r="R5" s="58">
        <v>0</v>
      </c>
      <c r="S5" s="58">
        <v>0</v>
      </c>
      <c r="T5" s="59">
        <f t="shared" si="3"/>
        <v>0</v>
      </c>
      <c r="U5" s="59">
        <f t="shared" si="4"/>
        <v>0</v>
      </c>
      <c r="V5" s="60">
        <f t="shared" si="8"/>
        <v>12793</v>
      </c>
      <c r="W5" s="61">
        <f t="shared" si="5"/>
        <v>1</v>
      </c>
      <c r="X5" s="61">
        <f t="shared" si="6"/>
        <v>0</v>
      </c>
      <c r="Y5" s="61">
        <f t="shared" si="7"/>
        <v>0.007935390427039751</v>
      </c>
      <c r="Z5" s="62"/>
      <c r="AA5" s="62"/>
      <c r="AB5" s="62"/>
      <c r="AC5" s="62"/>
      <c r="AD5" s="62"/>
      <c r="AE5" s="62"/>
      <c r="AF5" s="62"/>
      <c r="AG5" s="62"/>
      <c r="AH5" s="63"/>
      <c r="AI5" s="75"/>
      <c r="AJ5" s="75"/>
      <c r="AK5" s="75"/>
      <c r="AL5" s="75"/>
      <c r="AM5" s="75"/>
      <c r="AN5" s="75"/>
      <c r="AO5" s="75"/>
      <c r="AP5" s="75"/>
      <c r="AQ5" s="75"/>
      <c r="AR5" s="75"/>
    </row>
    <row r="6" spans="1:44" s="54" customFormat="1" ht="14.25" thickBot="1" thickTop="1">
      <c r="A6" s="71" t="s">
        <v>38</v>
      </c>
      <c r="B6" s="72">
        <v>1465269</v>
      </c>
      <c r="C6" s="57">
        <v>1798</v>
      </c>
      <c r="D6" s="57">
        <v>9481</v>
      </c>
      <c r="E6" s="57">
        <v>44121</v>
      </c>
      <c r="F6" s="57">
        <v>774</v>
      </c>
      <c r="G6" s="57">
        <v>2970</v>
      </c>
      <c r="H6" s="57">
        <v>1341</v>
      </c>
      <c r="I6" s="57">
        <v>690291</v>
      </c>
      <c r="J6" s="47">
        <f t="shared" si="0"/>
        <v>750776</v>
      </c>
      <c r="K6" s="49">
        <f t="shared" si="1"/>
        <v>0.5123810030786156</v>
      </c>
      <c r="L6" s="58">
        <v>240808</v>
      </c>
      <c r="M6" s="58">
        <v>0</v>
      </c>
      <c r="N6" s="58">
        <v>236977</v>
      </c>
      <c r="O6" s="73">
        <f t="shared" si="2"/>
        <v>0.16172934799002778</v>
      </c>
      <c r="P6" s="74">
        <v>0.321</v>
      </c>
      <c r="Q6" s="58">
        <v>0</v>
      </c>
      <c r="R6" s="58">
        <v>0</v>
      </c>
      <c r="S6" s="58">
        <v>0</v>
      </c>
      <c r="T6" s="59">
        <f t="shared" si="3"/>
        <v>0</v>
      </c>
      <c r="U6" s="59">
        <f t="shared" si="4"/>
        <v>0</v>
      </c>
      <c r="V6" s="60">
        <f t="shared" si="8"/>
        <v>236977</v>
      </c>
      <c r="W6" s="61">
        <f t="shared" si="5"/>
        <v>1</v>
      </c>
      <c r="X6" s="61">
        <f t="shared" si="6"/>
        <v>0</v>
      </c>
      <c r="Y6" s="61">
        <f t="shared" si="7"/>
        <v>0.16172934799002778</v>
      </c>
      <c r="Z6" s="62"/>
      <c r="AA6" s="62"/>
      <c r="AB6" s="62"/>
      <c r="AC6" s="62"/>
      <c r="AD6" s="62"/>
      <c r="AE6" s="62"/>
      <c r="AF6" s="62"/>
      <c r="AG6" s="62"/>
      <c r="AH6" s="63"/>
      <c r="AI6" s="75"/>
      <c r="AJ6" s="75"/>
      <c r="AK6" s="75"/>
      <c r="AL6" s="75"/>
      <c r="AM6" s="75"/>
      <c r="AN6" s="75"/>
      <c r="AO6" s="75"/>
      <c r="AP6" s="75"/>
      <c r="AQ6" s="75"/>
      <c r="AR6" s="75"/>
    </row>
    <row r="7" spans="1:34" s="75" customFormat="1" ht="14.25" thickBot="1" thickTop="1">
      <c r="A7" s="71" t="s">
        <v>34</v>
      </c>
      <c r="B7" s="72">
        <v>852217</v>
      </c>
      <c r="C7" s="57">
        <v>5232</v>
      </c>
      <c r="D7" s="57">
        <v>11555</v>
      </c>
      <c r="E7" s="57">
        <v>44706</v>
      </c>
      <c r="F7" s="57">
        <v>0</v>
      </c>
      <c r="G7" s="57">
        <v>2001</v>
      </c>
      <c r="H7" s="57">
        <v>924</v>
      </c>
      <c r="I7" s="57">
        <v>356486</v>
      </c>
      <c r="J7" s="47">
        <f t="shared" si="0"/>
        <v>420904</v>
      </c>
      <c r="K7" s="49">
        <f t="shared" si="1"/>
        <v>0.4938929873494662</v>
      </c>
      <c r="L7" s="58">
        <v>115259</v>
      </c>
      <c r="M7" s="58">
        <v>0</v>
      </c>
      <c r="N7" s="58">
        <f>L7+M7</f>
        <v>115259</v>
      </c>
      <c r="O7" s="73">
        <f t="shared" si="2"/>
        <v>0.13524606995636088</v>
      </c>
      <c r="P7" s="74">
        <f aca="true" t="shared" si="9" ref="P7:P19">N7/J7</f>
        <v>0.2738367893866535</v>
      </c>
      <c r="Q7" s="58">
        <v>0</v>
      </c>
      <c r="R7" s="58">
        <v>0</v>
      </c>
      <c r="S7" s="58">
        <v>0</v>
      </c>
      <c r="T7" s="59">
        <f t="shared" si="3"/>
        <v>0</v>
      </c>
      <c r="U7" s="59">
        <f t="shared" si="4"/>
        <v>0</v>
      </c>
      <c r="V7" s="60">
        <f t="shared" si="8"/>
        <v>115259</v>
      </c>
      <c r="W7" s="61">
        <f t="shared" si="5"/>
        <v>1</v>
      </c>
      <c r="X7" s="61">
        <f t="shared" si="6"/>
        <v>0</v>
      </c>
      <c r="Y7" s="61">
        <f t="shared" si="7"/>
        <v>0.13524606995636088</v>
      </c>
      <c r="Z7" s="62"/>
      <c r="AA7" s="62"/>
      <c r="AB7" s="62"/>
      <c r="AC7" s="62"/>
      <c r="AD7" s="62"/>
      <c r="AE7" s="62"/>
      <c r="AF7" s="62"/>
      <c r="AG7" s="62"/>
      <c r="AH7" s="63"/>
    </row>
    <row r="8" spans="1:34" s="75" customFormat="1" ht="14.25" thickBot="1" thickTop="1">
      <c r="A8" s="71" t="s">
        <v>37</v>
      </c>
      <c r="B8" s="72">
        <v>815087</v>
      </c>
      <c r="C8" s="57">
        <v>967</v>
      </c>
      <c r="D8" s="57">
        <v>2495</v>
      </c>
      <c r="E8" s="57">
        <v>5797</v>
      </c>
      <c r="F8" s="57">
        <v>0</v>
      </c>
      <c r="G8" s="57">
        <v>2042</v>
      </c>
      <c r="H8" s="57">
        <v>1026</v>
      </c>
      <c r="I8" s="57">
        <v>325032</v>
      </c>
      <c r="J8" s="47">
        <f t="shared" si="0"/>
        <v>337359</v>
      </c>
      <c r="K8" s="49">
        <f t="shared" si="1"/>
        <v>0.4138932408442289</v>
      </c>
      <c r="L8" s="58">
        <v>82714</v>
      </c>
      <c r="M8" s="58">
        <v>0</v>
      </c>
      <c r="N8" s="58">
        <v>82049</v>
      </c>
      <c r="O8" s="73">
        <f t="shared" si="2"/>
        <v>0.10066287402449063</v>
      </c>
      <c r="P8" s="74">
        <f t="shared" si="9"/>
        <v>0.24320975577945156</v>
      </c>
      <c r="Q8" s="58">
        <v>0</v>
      </c>
      <c r="R8" s="58">
        <v>0</v>
      </c>
      <c r="S8" s="58">
        <v>0</v>
      </c>
      <c r="T8" s="59">
        <f t="shared" si="3"/>
        <v>0</v>
      </c>
      <c r="U8" s="59">
        <f t="shared" si="4"/>
        <v>0</v>
      </c>
      <c r="V8" s="60">
        <f t="shared" si="8"/>
        <v>82049</v>
      </c>
      <c r="W8" s="61">
        <f t="shared" si="5"/>
        <v>1</v>
      </c>
      <c r="X8" s="61">
        <f t="shared" si="6"/>
        <v>0</v>
      </c>
      <c r="Y8" s="61">
        <f t="shared" si="7"/>
        <v>0.10066287402449063</v>
      </c>
      <c r="Z8" s="62"/>
      <c r="AA8" s="62"/>
      <c r="AB8" s="62"/>
      <c r="AC8" s="62"/>
      <c r="AD8" s="62"/>
      <c r="AE8" s="62"/>
      <c r="AF8" s="62"/>
      <c r="AG8" s="62"/>
      <c r="AH8" s="63"/>
    </row>
    <row r="9" spans="1:34" s="75" customFormat="1" ht="14.25" thickBot="1" thickTop="1">
      <c r="A9" s="71" t="s">
        <v>44</v>
      </c>
      <c r="B9" s="72">
        <v>759710</v>
      </c>
      <c r="C9" s="57">
        <v>1353</v>
      </c>
      <c r="D9" s="57">
        <v>28741</v>
      </c>
      <c r="E9" s="57">
        <v>15719</v>
      </c>
      <c r="F9" s="57">
        <v>11</v>
      </c>
      <c r="G9" s="57">
        <v>563</v>
      </c>
      <c r="H9" s="57">
        <v>3021</v>
      </c>
      <c r="I9" s="57">
        <v>497176</v>
      </c>
      <c r="J9" s="93">
        <f t="shared" si="0"/>
        <v>546584</v>
      </c>
      <c r="K9" s="94">
        <f t="shared" si="1"/>
        <v>0.7194640060022903</v>
      </c>
      <c r="L9" s="58">
        <v>235004</v>
      </c>
      <c r="M9" s="58">
        <v>0</v>
      </c>
      <c r="N9" s="58">
        <v>235004</v>
      </c>
      <c r="O9" s="73">
        <f t="shared" si="2"/>
        <v>0.30933382474891735</v>
      </c>
      <c r="P9" s="74">
        <f t="shared" si="9"/>
        <v>0.4299503827408047</v>
      </c>
      <c r="Q9" s="58">
        <v>0</v>
      </c>
      <c r="R9" s="58">
        <v>0</v>
      </c>
      <c r="S9" s="58">
        <v>0</v>
      </c>
      <c r="T9" s="59">
        <f t="shared" si="3"/>
        <v>0</v>
      </c>
      <c r="U9" s="59">
        <f t="shared" si="4"/>
        <v>0</v>
      </c>
      <c r="V9" s="60">
        <f t="shared" si="8"/>
        <v>235004</v>
      </c>
      <c r="W9" s="61">
        <f t="shared" si="5"/>
        <v>1</v>
      </c>
      <c r="X9" s="61">
        <f t="shared" si="6"/>
        <v>0</v>
      </c>
      <c r="Y9" s="61">
        <f t="shared" si="7"/>
        <v>0.30933382474891735</v>
      </c>
      <c r="Z9" s="62"/>
      <c r="AA9" s="62"/>
      <c r="AB9" s="62"/>
      <c r="AC9" s="62"/>
      <c r="AD9" s="62"/>
      <c r="AE9" s="62"/>
      <c r="AF9" s="62"/>
      <c r="AG9" s="62"/>
      <c r="AH9" s="63"/>
    </row>
    <row r="10" spans="1:44" s="75" customFormat="1" ht="14.25" thickBot="1" thickTop="1">
      <c r="A10" s="42" t="s">
        <v>2</v>
      </c>
      <c r="B10" s="40">
        <v>752331</v>
      </c>
      <c r="C10" s="40">
        <v>360</v>
      </c>
      <c r="D10" s="40">
        <v>2637</v>
      </c>
      <c r="E10" s="40">
        <v>21161</v>
      </c>
      <c r="F10" s="40">
        <v>2906</v>
      </c>
      <c r="G10" s="40">
        <v>546</v>
      </c>
      <c r="H10" s="40">
        <v>1650</v>
      </c>
      <c r="I10" s="40">
        <v>358203</v>
      </c>
      <c r="J10" s="47">
        <f t="shared" si="0"/>
        <v>387463</v>
      </c>
      <c r="K10" s="49">
        <f t="shared" si="1"/>
        <v>0.5150166615492383</v>
      </c>
      <c r="L10" s="40">
        <v>101553</v>
      </c>
      <c r="M10" s="40">
        <v>0</v>
      </c>
      <c r="N10" s="40">
        <v>101553</v>
      </c>
      <c r="O10" s="39">
        <f t="shared" si="2"/>
        <v>0.13498446827260874</v>
      </c>
      <c r="P10" s="38">
        <f t="shared" si="9"/>
        <v>0.2620972841277748</v>
      </c>
      <c r="Q10" s="40">
        <v>0</v>
      </c>
      <c r="R10" s="40">
        <v>0</v>
      </c>
      <c r="S10" s="40">
        <v>0</v>
      </c>
      <c r="T10" s="35">
        <f t="shared" si="3"/>
        <v>0</v>
      </c>
      <c r="U10" s="35">
        <f t="shared" si="4"/>
        <v>0</v>
      </c>
      <c r="V10" s="22">
        <f t="shared" si="8"/>
        <v>101553</v>
      </c>
      <c r="W10" s="37">
        <f t="shared" si="5"/>
        <v>1</v>
      </c>
      <c r="X10" s="37">
        <f t="shared" si="6"/>
        <v>0</v>
      </c>
      <c r="Y10" s="37">
        <f t="shared" si="7"/>
        <v>0.13498446827260874</v>
      </c>
      <c r="Z10" s="53"/>
      <c r="AA10" s="53"/>
      <c r="AB10" s="53"/>
      <c r="AC10" s="53"/>
      <c r="AD10" s="53"/>
      <c r="AE10" s="53"/>
      <c r="AF10" s="53"/>
      <c r="AG10" s="53"/>
      <c r="AH10" s="20"/>
      <c r="AI10" s="54"/>
      <c r="AJ10" s="54"/>
      <c r="AK10" s="54"/>
      <c r="AL10" s="54"/>
      <c r="AM10" s="54"/>
      <c r="AN10" s="54"/>
      <c r="AO10" s="54"/>
      <c r="AP10" s="54"/>
      <c r="AQ10" s="54"/>
      <c r="AR10" s="54"/>
    </row>
    <row r="11" spans="1:34" s="75" customFormat="1" ht="14.25" thickBot="1" thickTop="1">
      <c r="A11" s="71" t="s">
        <v>35</v>
      </c>
      <c r="B11" s="72">
        <v>653391</v>
      </c>
      <c r="C11" s="57">
        <v>545</v>
      </c>
      <c r="D11" s="57">
        <v>12932</v>
      </c>
      <c r="E11" s="57">
        <v>8176</v>
      </c>
      <c r="F11" s="57">
        <v>447</v>
      </c>
      <c r="G11" s="57">
        <v>357</v>
      </c>
      <c r="H11" s="57">
        <v>758</v>
      </c>
      <c r="I11" s="57">
        <v>337593</v>
      </c>
      <c r="J11" s="47">
        <f t="shared" si="0"/>
        <v>360808</v>
      </c>
      <c r="K11" s="49">
        <f t="shared" si="1"/>
        <v>0.5522084020134957</v>
      </c>
      <c r="L11" s="58">
        <v>94952</v>
      </c>
      <c r="M11" s="58">
        <v>0</v>
      </c>
      <c r="N11" s="58">
        <f>SUM(L11:M11)</f>
        <v>94952</v>
      </c>
      <c r="O11" s="73">
        <f t="shared" si="2"/>
        <v>0.1453218669984741</v>
      </c>
      <c r="P11" s="74">
        <f t="shared" si="9"/>
        <v>0.26316489656548636</v>
      </c>
      <c r="Q11" s="58">
        <v>0</v>
      </c>
      <c r="R11" s="58">
        <v>0</v>
      </c>
      <c r="S11" s="58">
        <v>0</v>
      </c>
      <c r="T11" s="59">
        <f t="shared" si="3"/>
        <v>0</v>
      </c>
      <c r="U11" s="59">
        <f t="shared" si="4"/>
        <v>0</v>
      </c>
      <c r="V11" s="60">
        <f t="shared" si="8"/>
        <v>94952</v>
      </c>
      <c r="W11" s="61">
        <f t="shared" si="5"/>
        <v>1</v>
      </c>
      <c r="X11" s="61">
        <f t="shared" si="6"/>
        <v>0</v>
      </c>
      <c r="Y11" s="61">
        <f t="shared" si="7"/>
        <v>0.1453218669984741</v>
      </c>
      <c r="Z11" s="62"/>
      <c r="AA11" s="62"/>
      <c r="AB11" s="62"/>
      <c r="AC11" s="62"/>
      <c r="AD11" s="62"/>
      <c r="AE11" s="62"/>
      <c r="AF11" s="62"/>
      <c r="AG11" s="62"/>
      <c r="AH11" s="63"/>
    </row>
    <row r="12" spans="1:44" s="55" customFormat="1" ht="14.25" thickBot="1" thickTop="1">
      <c r="A12" s="71" t="s">
        <v>8</v>
      </c>
      <c r="B12" s="72">
        <v>520098</v>
      </c>
      <c r="C12" s="57">
        <v>651</v>
      </c>
      <c r="D12" s="57">
        <v>19625</v>
      </c>
      <c r="E12" s="57">
        <v>13565</v>
      </c>
      <c r="F12" s="57">
        <v>910</v>
      </c>
      <c r="G12" s="57">
        <v>510</v>
      </c>
      <c r="H12" s="57">
        <v>970</v>
      </c>
      <c r="I12" s="57">
        <v>227558</v>
      </c>
      <c r="J12" s="47">
        <f t="shared" si="0"/>
        <v>263789</v>
      </c>
      <c r="K12" s="49">
        <f t="shared" si="1"/>
        <v>0.5071909524743414</v>
      </c>
      <c r="L12" s="58">
        <v>107810</v>
      </c>
      <c r="M12" s="58">
        <v>0</v>
      </c>
      <c r="N12" s="58">
        <v>0</v>
      </c>
      <c r="O12" s="73">
        <f t="shared" si="2"/>
        <v>0</v>
      </c>
      <c r="P12" s="74">
        <f t="shared" si="9"/>
        <v>0</v>
      </c>
      <c r="Q12" s="58">
        <v>0</v>
      </c>
      <c r="R12" s="58">
        <v>0</v>
      </c>
      <c r="S12" s="58">
        <v>0</v>
      </c>
      <c r="T12" s="59">
        <f t="shared" si="3"/>
        <v>0</v>
      </c>
      <c r="U12" s="59">
        <f t="shared" si="4"/>
        <v>0</v>
      </c>
      <c r="V12" s="60">
        <f t="shared" si="8"/>
        <v>0</v>
      </c>
      <c r="W12" s="61" t="e">
        <f t="shared" si="5"/>
        <v>#DIV/0!</v>
      </c>
      <c r="X12" s="61" t="e">
        <f t="shared" si="6"/>
        <v>#DIV/0!</v>
      </c>
      <c r="Y12" s="61">
        <f t="shared" si="7"/>
        <v>0</v>
      </c>
      <c r="Z12" s="62"/>
      <c r="AA12" s="62"/>
      <c r="AB12" s="62"/>
      <c r="AC12" s="62"/>
      <c r="AD12" s="62"/>
      <c r="AE12" s="62"/>
      <c r="AF12" s="62"/>
      <c r="AG12" s="62"/>
      <c r="AH12" s="63"/>
      <c r="AI12" s="75"/>
      <c r="AJ12" s="75"/>
      <c r="AK12" s="75"/>
      <c r="AL12" s="75"/>
      <c r="AM12" s="75"/>
      <c r="AN12" s="75"/>
      <c r="AO12" s="75"/>
      <c r="AP12" s="75"/>
      <c r="AQ12" s="75"/>
      <c r="AR12" s="75"/>
    </row>
    <row r="13" spans="1:34" s="75" customFormat="1" ht="14.25" thickBot="1" thickTop="1">
      <c r="A13" s="71" t="s">
        <v>39</v>
      </c>
      <c r="B13" s="72">
        <v>470606</v>
      </c>
      <c r="C13" s="57">
        <v>1584</v>
      </c>
      <c r="D13" s="57">
        <v>3700</v>
      </c>
      <c r="E13" s="57">
        <v>3675</v>
      </c>
      <c r="F13" s="57">
        <v>3667</v>
      </c>
      <c r="G13" s="57">
        <v>152</v>
      </c>
      <c r="H13" s="57">
        <v>1945</v>
      </c>
      <c r="I13" s="57">
        <v>203252</v>
      </c>
      <c r="J13" s="47">
        <f t="shared" si="0"/>
        <v>217975</v>
      </c>
      <c r="K13" s="49">
        <f t="shared" si="1"/>
        <v>0.4631793899780283</v>
      </c>
      <c r="L13" s="58">
        <v>62000</v>
      </c>
      <c r="M13" s="58">
        <v>0</v>
      </c>
      <c r="N13" s="58">
        <v>61406</v>
      </c>
      <c r="O13" s="73">
        <f t="shared" si="2"/>
        <v>0.13048282427338367</v>
      </c>
      <c r="P13" s="74">
        <f t="shared" si="9"/>
        <v>0.28171120541346484</v>
      </c>
      <c r="Q13" s="58">
        <v>0</v>
      </c>
      <c r="R13" s="58">
        <v>0</v>
      </c>
      <c r="S13" s="58">
        <v>0</v>
      </c>
      <c r="T13" s="59">
        <f t="shared" si="3"/>
        <v>0</v>
      </c>
      <c r="U13" s="59">
        <f t="shared" si="4"/>
        <v>0</v>
      </c>
      <c r="V13" s="60">
        <f t="shared" si="8"/>
        <v>61406</v>
      </c>
      <c r="W13" s="61">
        <f t="shared" si="5"/>
        <v>1</v>
      </c>
      <c r="X13" s="61">
        <f t="shared" si="6"/>
        <v>0</v>
      </c>
      <c r="Y13" s="61">
        <f t="shared" si="7"/>
        <v>0.13048282427338367</v>
      </c>
      <c r="Z13" s="62"/>
      <c r="AA13" s="62"/>
      <c r="AB13" s="62"/>
      <c r="AC13" s="62"/>
      <c r="AD13" s="62"/>
      <c r="AE13" s="62"/>
      <c r="AF13" s="62"/>
      <c r="AG13" s="62"/>
      <c r="AH13" s="63"/>
    </row>
    <row r="14" spans="1:44" s="75" customFormat="1" ht="14.25" thickBot="1" thickTop="1">
      <c r="A14" s="42" t="s">
        <v>56</v>
      </c>
      <c r="B14" s="40">
        <v>406644</v>
      </c>
      <c r="C14" s="52">
        <v>733</v>
      </c>
      <c r="D14" s="52">
        <v>11952</v>
      </c>
      <c r="E14" s="52">
        <v>14433</v>
      </c>
      <c r="F14" s="52">
        <v>0</v>
      </c>
      <c r="G14" s="52">
        <v>995</v>
      </c>
      <c r="H14" s="52">
        <v>1080</v>
      </c>
      <c r="I14" s="52">
        <v>153856</v>
      </c>
      <c r="J14" s="47">
        <f t="shared" si="0"/>
        <v>183049</v>
      </c>
      <c r="K14" s="49">
        <f t="shared" si="1"/>
        <v>0.45014558188489195</v>
      </c>
      <c r="L14" s="40">
        <v>52830</v>
      </c>
      <c r="M14" s="40">
        <v>0</v>
      </c>
      <c r="N14" s="40">
        <v>51589</v>
      </c>
      <c r="O14" s="39">
        <f t="shared" si="2"/>
        <v>0.12686526790017805</v>
      </c>
      <c r="P14" s="38">
        <f t="shared" si="9"/>
        <v>0.28183164070822564</v>
      </c>
      <c r="Q14" s="40">
        <v>0</v>
      </c>
      <c r="R14" s="40">
        <v>0</v>
      </c>
      <c r="S14" s="40">
        <v>0</v>
      </c>
      <c r="T14" s="35">
        <f t="shared" si="3"/>
        <v>0</v>
      </c>
      <c r="U14" s="35">
        <f t="shared" si="4"/>
        <v>0</v>
      </c>
      <c r="V14" s="22">
        <f t="shared" si="8"/>
        <v>51589</v>
      </c>
      <c r="W14" s="37">
        <f t="shared" si="5"/>
        <v>1</v>
      </c>
      <c r="X14" s="37">
        <f t="shared" si="6"/>
        <v>0</v>
      </c>
      <c r="Y14" s="37">
        <f t="shared" si="7"/>
        <v>0.12686526790017805</v>
      </c>
      <c r="Z14" s="19"/>
      <c r="AA14" s="19"/>
      <c r="AB14" s="19"/>
      <c r="AC14" s="19"/>
      <c r="AD14" s="19"/>
      <c r="AE14" s="19"/>
      <c r="AF14" s="19"/>
      <c r="AG14" s="19"/>
      <c r="AH14" s="20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34" s="75" customFormat="1" ht="14.25" thickBot="1" thickTop="1">
      <c r="A15" s="71" t="s">
        <v>11</v>
      </c>
      <c r="B15" s="72">
        <v>390587</v>
      </c>
      <c r="C15" s="57">
        <v>1046</v>
      </c>
      <c r="D15" s="57">
        <v>6482</v>
      </c>
      <c r="E15" s="57">
        <v>10782</v>
      </c>
      <c r="F15" s="57">
        <v>0</v>
      </c>
      <c r="G15" s="57">
        <v>362</v>
      </c>
      <c r="H15" s="57">
        <v>383</v>
      </c>
      <c r="I15" s="57">
        <v>154553</v>
      </c>
      <c r="J15" s="47">
        <f t="shared" si="0"/>
        <v>173608</v>
      </c>
      <c r="K15" s="49">
        <f t="shared" si="1"/>
        <v>0.44447971898706307</v>
      </c>
      <c r="L15" s="58">
        <v>40511</v>
      </c>
      <c r="M15" s="58">
        <v>0</v>
      </c>
      <c r="N15" s="58">
        <v>27121</v>
      </c>
      <c r="O15" s="73">
        <f t="shared" si="2"/>
        <v>0.0694365147841582</v>
      </c>
      <c r="P15" s="74">
        <f t="shared" si="9"/>
        <v>0.1562197594580895</v>
      </c>
      <c r="Q15" s="58">
        <v>0</v>
      </c>
      <c r="R15" s="58">
        <v>0</v>
      </c>
      <c r="S15" s="58">
        <v>0</v>
      </c>
      <c r="T15" s="59">
        <f t="shared" si="3"/>
        <v>0</v>
      </c>
      <c r="U15" s="59">
        <f t="shared" si="4"/>
        <v>0</v>
      </c>
      <c r="V15" s="60">
        <f t="shared" si="8"/>
        <v>27121</v>
      </c>
      <c r="W15" s="61">
        <f t="shared" si="5"/>
        <v>1</v>
      </c>
      <c r="X15" s="61">
        <f t="shared" si="6"/>
        <v>0</v>
      </c>
      <c r="Y15" s="61">
        <f t="shared" si="7"/>
        <v>0.0694365147841582</v>
      </c>
      <c r="Z15" s="62"/>
      <c r="AA15" s="62"/>
      <c r="AB15" s="62"/>
      <c r="AC15" s="62"/>
      <c r="AD15" s="62"/>
      <c r="AE15" s="62"/>
      <c r="AF15" s="62"/>
      <c r="AG15" s="62"/>
      <c r="AH15" s="63"/>
    </row>
    <row r="16" spans="1:34" s="75" customFormat="1" ht="14.25" thickBot="1" thickTop="1">
      <c r="A16" s="71" t="s">
        <v>42</v>
      </c>
      <c r="B16" s="72">
        <v>337757</v>
      </c>
      <c r="C16" s="57">
        <v>609</v>
      </c>
      <c r="D16" s="57">
        <f>13550-C16</f>
        <v>12941</v>
      </c>
      <c r="E16" s="57">
        <v>9361</v>
      </c>
      <c r="F16" s="57">
        <v>1198</v>
      </c>
      <c r="G16" s="57">
        <v>253</v>
      </c>
      <c r="H16" s="57">
        <v>746</v>
      </c>
      <c r="I16" s="57">
        <v>169643</v>
      </c>
      <c r="J16" s="47">
        <f t="shared" si="0"/>
        <v>194751</v>
      </c>
      <c r="K16" s="49">
        <f t="shared" si="1"/>
        <v>0.5766009290703079</v>
      </c>
      <c r="L16" s="58">
        <v>62650</v>
      </c>
      <c r="M16" s="58">
        <v>0</v>
      </c>
      <c r="N16" s="58">
        <v>0</v>
      </c>
      <c r="O16" s="73">
        <f t="shared" si="2"/>
        <v>0</v>
      </c>
      <c r="P16" s="74">
        <f t="shared" si="9"/>
        <v>0</v>
      </c>
      <c r="Q16" s="58">
        <v>0</v>
      </c>
      <c r="R16" s="58">
        <v>0</v>
      </c>
      <c r="S16" s="58">
        <v>0</v>
      </c>
      <c r="T16" s="59">
        <f t="shared" si="3"/>
        <v>0</v>
      </c>
      <c r="U16" s="59">
        <f t="shared" si="4"/>
        <v>0</v>
      </c>
      <c r="V16" s="60">
        <f t="shared" si="8"/>
        <v>0</v>
      </c>
      <c r="W16" s="61" t="e">
        <f t="shared" si="5"/>
        <v>#DIV/0!</v>
      </c>
      <c r="X16" s="61" t="e">
        <f t="shared" si="6"/>
        <v>#DIV/0!</v>
      </c>
      <c r="Y16" s="61">
        <f t="shared" si="7"/>
        <v>0</v>
      </c>
      <c r="Z16" s="62"/>
      <c r="AA16" s="62"/>
      <c r="AB16" s="62"/>
      <c r="AC16" s="62"/>
      <c r="AD16" s="62"/>
      <c r="AE16" s="62"/>
      <c r="AF16" s="62"/>
      <c r="AG16" s="62"/>
      <c r="AH16" s="63"/>
    </row>
    <row r="17" spans="1:34" s="75" customFormat="1" ht="14.25" thickBot="1" thickTop="1">
      <c r="A17" s="71" t="s">
        <v>16</v>
      </c>
      <c r="B17" s="72">
        <v>325125</v>
      </c>
      <c r="C17" s="57">
        <v>294</v>
      </c>
      <c r="D17" s="57">
        <v>3497</v>
      </c>
      <c r="E17" s="57">
        <v>19611</v>
      </c>
      <c r="F17" s="57">
        <v>253</v>
      </c>
      <c r="G17" s="57">
        <v>455</v>
      </c>
      <c r="H17" s="57">
        <v>192</v>
      </c>
      <c r="I17" s="57">
        <v>130303</v>
      </c>
      <c r="J17" s="47">
        <f t="shared" si="0"/>
        <v>154605</v>
      </c>
      <c r="K17" s="49">
        <f t="shared" si="1"/>
        <v>0.47552479815455595</v>
      </c>
      <c r="L17" s="58">
        <v>50564</v>
      </c>
      <c r="M17" s="58">
        <v>0</v>
      </c>
      <c r="N17" s="58">
        <v>0</v>
      </c>
      <c r="O17" s="73">
        <f t="shared" si="2"/>
        <v>0</v>
      </c>
      <c r="P17" s="74">
        <f t="shared" si="9"/>
        <v>0</v>
      </c>
      <c r="Q17" s="58">
        <v>0</v>
      </c>
      <c r="R17" s="58">
        <v>0</v>
      </c>
      <c r="S17" s="58">
        <v>0</v>
      </c>
      <c r="T17" s="59">
        <f t="shared" si="3"/>
        <v>0</v>
      </c>
      <c r="U17" s="59">
        <f t="shared" si="4"/>
        <v>0</v>
      </c>
      <c r="V17" s="60">
        <f t="shared" si="8"/>
        <v>0</v>
      </c>
      <c r="W17" s="61" t="e">
        <f t="shared" si="5"/>
        <v>#DIV/0!</v>
      </c>
      <c r="X17" s="61" t="e">
        <f t="shared" si="6"/>
        <v>#DIV/0!</v>
      </c>
      <c r="Y17" s="61">
        <f t="shared" si="7"/>
        <v>0</v>
      </c>
      <c r="Z17" s="62"/>
      <c r="AA17" s="62"/>
      <c r="AB17" s="62"/>
      <c r="AC17" s="62"/>
      <c r="AD17" s="62"/>
      <c r="AE17" s="62"/>
      <c r="AF17" s="62"/>
      <c r="AG17" s="62"/>
      <c r="AH17" s="63"/>
    </row>
    <row r="18" spans="1:34" s="75" customFormat="1" ht="14.25" thickBot="1" thickTop="1">
      <c r="A18" s="71" t="s">
        <v>40</v>
      </c>
      <c r="B18" s="72">
        <v>271250</v>
      </c>
      <c r="C18" s="57">
        <v>11</v>
      </c>
      <c r="D18" s="57">
        <v>0</v>
      </c>
      <c r="E18" s="57">
        <v>6183</v>
      </c>
      <c r="F18" s="57">
        <v>0</v>
      </c>
      <c r="G18" s="57">
        <v>572</v>
      </c>
      <c r="H18" s="57">
        <v>293</v>
      </c>
      <c r="I18" s="57">
        <v>150074</v>
      </c>
      <c r="J18" s="47">
        <f t="shared" si="0"/>
        <v>157133</v>
      </c>
      <c r="K18" s="49">
        <f t="shared" si="1"/>
        <v>0.5792921658986175</v>
      </c>
      <c r="L18" s="58">
        <v>0</v>
      </c>
      <c r="M18" s="58">
        <v>0</v>
      </c>
      <c r="N18" s="58">
        <v>0</v>
      </c>
      <c r="O18" s="73">
        <f t="shared" si="2"/>
        <v>0</v>
      </c>
      <c r="P18" s="74">
        <f t="shared" si="9"/>
        <v>0</v>
      </c>
      <c r="Q18" s="58">
        <v>0</v>
      </c>
      <c r="R18" s="58">
        <v>0</v>
      </c>
      <c r="S18" s="58">
        <v>0</v>
      </c>
      <c r="T18" s="59">
        <f t="shared" si="3"/>
        <v>0</v>
      </c>
      <c r="U18" s="59">
        <f t="shared" si="4"/>
        <v>0</v>
      </c>
      <c r="V18" s="60">
        <f t="shared" si="8"/>
        <v>0</v>
      </c>
      <c r="W18" s="61" t="e">
        <f t="shared" si="5"/>
        <v>#DIV/0!</v>
      </c>
      <c r="X18" s="61" t="e">
        <f t="shared" si="6"/>
        <v>#DIV/0!</v>
      </c>
      <c r="Y18" s="61">
        <f t="shared" si="7"/>
        <v>0</v>
      </c>
      <c r="Z18" s="62"/>
      <c r="AA18" s="62"/>
      <c r="AB18" s="62"/>
      <c r="AC18" s="62"/>
      <c r="AD18" s="62"/>
      <c r="AE18" s="62"/>
      <c r="AF18" s="62"/>
      <c r="AG18" s="62"/>
      <c r="AH18" s="63"/>
    </row>
    <row r="19" spans="1:25" ht="14.25" thickBot="1" thickTop="1">
      <c r="A19" s="41" t="s">
        <v>1</v>
      </c>
      <c r="B19" s="4">
        <f aca="true" t="shared" si="10" ref="B19:J19">SUM(B4:B18)</f>
        <v>14091485</v>
      </c>
      <c r="C19" s="3">
        <f t="shared" si="10"/>
        <v>16098</v>
      </c>
      <c r="D19" s="3">
        <f t="shared" si="10"/>
        <v>203622</v>
      </c>
      <c r="E19" s="3">
        <f t="shared" si="10"/>
        <v>229498</v>
      </c>
      <c r="F19" s="3">
        <f t="shared" si="10"/>
        <v>24934</v>
      </c>
      <c r="G19" s="3">
        <f t="shared" si="10"/>
        <v>14263</v>
      </c>
      <c r="H19" s="3">
        <f t="shared" si="10"/>
        <v>24767</v>
      </c>
      <c r="I19" s="3">
        <f t="shared" si="10"/>
        <v>5419476</v>
      </c>
      <c r="J19" s="3">
        <f t="shared" si="10"/>
        <v>5932658</v>
      </c>
      <c r="K19" s="50">
        <f t="shared" si="1"/>
        <v>0.42101013484384364</v>
      </c>
      <c r="L19" s="5">
        <f>SUM(L4:L18)</f>
        <v>1604316</v>
      </c>
      <c r="M19" s="5">
        <f>SUM(M4:M18)</f>
        <v>0</v>
      </c>
      <c r="N19" s="5">
        <f>SUM(N4:N18)</f>
        <v>1275737</v>
      </c>
      <c r="O19" s="16">
        <f t="shared" si="2"/>
        <v>0.09053247404372215</v>
      </c>
      <c r="P19" s="16">
        <f t="shared" si="9"/>
        <v>0.21503632941592116</v>
      </c>
      <c r="Q19" s="5">
        <f>SUM(Q4:Q18)</f>
        <v>0</v>
      </c>
      <c r="R19" s="5">
        <f>SUM(R4:R18)</f>
        <v>0</v>
      </c>
      <c r="S19" s="5">
        <f>Q19+R19</f>
        <v>0</v>
      </c>
      <c r="T19" s="44">
        <f t="shared" si="3"/>
        <v>0</v>
      </c>
      <c r="U19" s="44">
        <f t="shared" si="4"/>
        <v>0</v>
      </c>
      <c r="V19" s="5">
        <f t="shared" si="8"/>
        <v>1275737</v>
      </c>
      <c r="W19" s="36">
        <f t="shared" si="5"/>
        <v>1</v>
      </c>
      <c r="X19" s="36">
        <f t="shared" si="6"/>
        <v>0</v>
      </c>
      <c r="Y19" s="37">
        <f>V19/B19</f>
        <v>0.09053247404372215</v>
      </c>
    </row>
    <row r="20" spans="1:34" ht="25.5" customHeight="1" thickTop="1">
      <c r="A20" s="6"/>
      <c r="Z20" s="8"/>
      <c r="AA20" s="8"/>
      <c r="AB20" s="8"/>
      <c r="AC20" s="8"/>
      <c r="AD20" s="8"/>
      <c r="AE20" s="8"/>
      <c r="AF20" s="8"/>
      <c r="AG20" s="8"/>
      <c r="AH20" s="8">
        <f>COUNT(AH4:AH18)</f>
        <v>0</v>
      </c>
    </row>
    <row r="21" spans="1:15" ht="12.75">
      <c r="A21" s="1"/>
      <c r="B21" s="14">
        <f>B19/17155950</f>
        <v>0.8213759657728077</v>
      </c>
      <c r="C21" s="98" t="s">
        <v>109</v>
      </c>
      <c r="L21" s="7"/>
      <c r="M21" s="11" t="s">
        <v>66</v>
      </c>
      <c r="N21" s="12">
        <f>V19</f>
        <v>1275737</v>
      </c>
      <c r="O21" s="15"/>
    </row>
    <row r="22" spans="13:14" ht="12.75">
      <c r="M22" s="13" t="s">
        <v>65</v>
      </c>
      <c r="N22" s="14">
        <f>N19/N21</f>
        <v>1</v>
      </c>
    </row>
    <row r="23" spans="17:25" ht="12.75">
      <c r="Q23" s="9"/>
      <c r="S23" s="9"/>
      <c r="V23" s="9"/>
      <c r="W23" s="9"/>
      <c r="X23" s="9"/>
      <c r="Y23" s="9"/>
    </row>
    <row r="24" spans="13:14" ht="12.75">
      <c r="M24" s="13" t="s">
        <v>96</v>
      </c>
      <c r="N24" s="14">
        <f>M19/N19</f>
        <v>0</v>
      </c>
    </row>
    <row r="25" spans="5:14" ht="12.75">
      <c r="E25" s="34"/>
      <c r="M25" s="13" t="s">
        <v>97</v>
      </c>
      <c r="N25" s="7">
        <f>1-N24</f>
        <v>1</v>
      </c>
    </row>
    <row r="27" spans="13:14" ht="12.75">
      <c r="M27" s="13" t="s">
        <v>69</v>
      </c>
      <c r="N27" s="7">
        <f>O19</f>
        <v>0.09053247404372215</v>
      </c>
    </row>
    <row r="28" spans="13:14" ht="12.75">
      <c r="M28" s="13" t="s">
        <v>98</v>
      </c>
      <c r="N28" s="17">
        <f>T19</f>
        <v>0</v>
      </c>
    </row>
    <row r="29" spans="13:16" ht="12.75">
      <c r="M29" s="13" t="s">
        <v>67</v>
      </c>
      <c r="N29" s="7">
        <f>Y19</f>
        <v>0.09053247404372215</v>
      </c>
      <c r="P29" s="7"/>
    </row>
    <row r="31" spans="13:15" ht="12.75">
      <c r="M31" s="13" t="s">
        <v>70</v>
      </c>
      <c r="N31" s="7">
        <f>P19</f>
        <v>0.21503632941592116</v>
      </c>
      <c r="O31" s="2" t="s">
        <v>73</v>
      </c>
    </row>
    <row r="32" spans="13:15" ht="12.75">
      <c r="M32" s="13" t="s">
        <v>71</v>
      </c>
      <c r="N32" s="7">
        <f>U19</f>
        <v>0</v>
      </c>
      <c r="O32" s="2" t="s">
        <v>72</v>
      </c>
    </row>
    <row r="34" spans="13:14" ht="12.75">
      <c r="M34" s="13" t="s">
        <v>68</v>
      </c>
      <c r="N34" s="7">
        <f>R19/V19</f>
        <v>0</v>
      </c>
    </row>
  </sheetData>
  <sheetProtection/>
  <mergeCells count="5">
    <mergeCell ref="C1:K1"/>
    <mergeCell ref="L1:P1"/>
    <mergeCell ref="Q1:U1"/>
    <mergeCell ref="V1:Y1"/>
    <mergeCell ref="Z1:AH1"/>
  </mergeCells>
  <printOptions horizontalCentered="1"/>
  <pageMargins left="0.25" right="0.25" top="0.5" bottom="0.5" header="0.25" footer="0.25"/>
  <pageSetup fitToHeight="2" fitToWidth="1" horizontalDpi="600" verticalDpi="600" orientation="landscape" paperSize="5" scale="93" r:id="rId1"/>
  <headerFooter alignWithMargins="0">
    <oddHeader xml:space="preserve">&amp;C&amp;"Arial,Bold"&amp;12STATE OF CALIFORNIA VOTE BY MAIL STATS -  JUNE 5, 2012 GENERAL ELECTION </oddHeader>
    <oddFooter>&amp;L&amp;8June 5, 2012 General Election VBM Statistics - Statewide&amp;C&amp;P&amp;R&amp;8&amp;D   &amp;T</oddFooter>
  </headerFooter>
  <colBreaks count="3" manualBreakCount="3">
    <brk id="11" max="61" man="1"/>
    <brk id="16" max="61" man="1"/>
    <brk id="25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78"/>
  <sheetViews>
    <sheetView view="pageBreakPreview" zoomScale="60" zoomScalePageLayoutView="0" workbookViewId="0" topLeftCell="A1">
      <selection activeCell="F3" sqref="F3"/>
    </sheetView>
  </sheetViews>
  <sheetFormatPr defaultColWidth="9.140625" defaultRowHeight="12.75" customHeight="1"/>
  <cols>
    <col min="1" max="1" width="11.00390625" style="0" customWidth="1"/>
    <col min="2" max="2" width="14.00390625" style="0" hidden="1" customWidth="1"/>
    <col min="3" max="3" width="13.421875" style="0" bestFit="1" customWidth="1"/>
  </cols>
  <sheetData>
    <row r="1" spans="1:3" ht="12.75" customHeight="1">
      <c r="A1" s="78" t="s">
        <v>103</v>
      </c>
      <c r="B1" s="79" t="s">
        <v>104</v>
      </c>
      <c r="C1" s="79" t="s">
        <v>105</v>
      </c>
    </row>
    <row r="2" spans="1:6" ht="12.75" customHeight="1">
      <c r="A2" s="80"/>
      <c r="B2" s="81"/>
      <c r="C2" s="82"/>
      <c r="F2" s="54" t="s">
        <v>108</v>
      </c>
    </row>
    <row r="3" spans="1:3" ht="12.75" customHeight="1">
      <c r="A3" s="87" t="s">
        <v>2</v>
      </c>
      <c r="B3" s="88">
        <v>999688</v>
      </c>
      <c r="C3" s="88">
        <v>752331</v>
      </c>
    </row>
    <row r="4" spans="1:3" ht="12.75" customHeight="1" hidden="1">
      <c r="A4" s="89" t="s">
        <v>106</v>
      </c>
      <c r="B4" s="90"/>
      <c r="C4" s="91">
        <v>0.7526</v>
      </c>
    </row>
    <row r="5" spans="1:3" ht="12.75" customHeight="1" hidden="1">
      <c r="A5" s="89"/>
      <c r="B5" s="90"/>
      <c r="C5" s="91"/>
    </row>
    <row r="6" spans="1:5" ht="12.75" customHeight="1">
      <c r="A6" s="87" t="s">
        <v>3</v>
      </c>
      <c r="B6" s="92">
        <v>878</v>
      </c>
      <c r="C6" s="92">
        <v>813</v>
      </c>
      <c r="E6" s="10"/>
    </row>
    <row r="7" spans="1:3" ht="12.75" customHeight="1" hidden="1">
      <c r="A7" s="89" t="s">
        <v>106</v>
      </c>
      <c r="B7" s="90"/>
      <c r="C7" s="91">
        <v>0.926</v>
      </c>
    </row>
    <row r="8" spans="1:3" ht="12.75" customHeight="1" hidden="1">
      <c r="A8" s="89"/>
      <c r="B8" s="90"/>
      <c r="C8" s="91"/>
    </row>
    <row r="9" spans="1:3" ht="12.75" customHeight="1">
      <c r="A9" s="87" t="s">
        <v>4</v>
      </c>
      <c r="B9" s="88">
        <v>27411</v>
      </c>
      <c r="C9" s="88">
        <v>20739</v>
      </c>
    </row>
    <row r="10" spans="1:3" ht="12.75" customHeight="1" hidden="1">
      <c r="A10" s="89" t="s">
        <v>106</v>
      </c>
      <c r="B10" s="90"/>
      <c r="C10" s="91">
        <v>0.7566</v>
      </c>
    </row>
    <row r="11" spans="1:3" ht="12.75" customHeight="1" hidden="1">
      <c r="A11" s="89"/>
      <c r="B11" s="90"/>
      <c r="C11" s="91"/>
    </row>
    <row r="12" spans="1:3" ht="12.75" customHeight="1">
      <c r="A12" s="87" t="s">
        <v>5</v>
      </c>
      <c r="B12" s="88">
        <v>166343</v>
      </c>
      <c r="C12" s="88">
        <v>114220</v>
      </c>
    </row>
    <row r="13" spans="1:3" ht="12.75" customHeight="1" hidden="1">
      <c r="A13" s="89" t="s">
        <v>106</v>
      </c>
      <c r="B13" s="90"/>
      <c r="C13" s="91">
        <v>0.6867</v>
      </c>
    </row>
    <row r="14" spans="1:3" ht="12.75" customHeight="1" hidden="1">
      <c r="A14" s="89"/>
      <c r="B14" s="90"/>
      <c r="C14" s="91"/>
    </row>
    <row r="15" spans="1:3" ht="12.75" customHeight="1">
      <c r="A15" s="87" t="s">
        <v>6</v>
      </c>
      <c r="B15" s="88">
        <v>35748</v>
      </c>
      <c r="C15" s="88">
        <v>28050</v>
      </c>
    </row>
    <row r="16" spans="1:3" ht="12.75" customHeight="1" hidden="1">
      <c r="A16" s="89" t="s">
        <v>106</v>
      </c>
      <c r="B16" s="90"/>
      <c r="C16" s="91">
        <v>0.7847</v>
      </c>
    </row>
    <row r="17" spans="1:3" ht="12.75" customHeight="1" hidden="1">
      <c r="A17" s="89"/>
      <c r="B17" s="90"/>
      <c r="C17" s="91"/>
    </row>
    <row r="18" spans="1:3" ht="12.75" customHeight="1">
      <c r="A18" s="87" t="s">
        <v>7</v>
      </c>
      <c r="B18" s="88">
        <v>12326</v>
      </c>
      <c r="C18" s="88">
        <v>7631</v>
      </c>
    </row>
    <row r="19" spans="1:3" ht="12.75" customHeight="1" hidden="1">
      <c r="A19" s="89" t="s">
        <v>106</v>
      </c>
      <c r="B19" s="90"/>
      <c r="C19" s="91">
        <v>0.6191</v>
      </c>
    </row>
    <row r="20" spans="1:3" ht="12.75" customHeight="1" hidden="1">
      <c r="A20" s="89"/>
      <c r="B20" s="90"/>
      <c r="C20" s="91"/>
    </row>
    <row r="21" spans="1:3" ht="12.75" customHeight="1">
      <c r="A21" s="87" t="s">
        <v>8</v>
      </c>
      <c r="B21" s="88">
        <v>700607</v>
      </c>
      <c r="C21" s="88">
        <v>520098</v>
      </c>
    </row>
    <row r="22" spans="1:3" ht="12.75" customHeight="1" hidden="1">
      <c r="A22" s="89" t="s">
        <v>106</v>
      </c>
      <c r="B22" s="90"/>
      <c r="C22" s="91">
        <v>0.7424</v>
      </c>
    </row>
    <row r="23" spans="1:3" ht="12.75" customHeight="1" hidden="1">
      <c r="A23" s="89"/>
      <c r="B23" s="90"/>
      <c r="C23" s="91"/>
    </row>
    <row r="24" spans="1:3" ht="12.75" customHeight="1">
      <c r="A24" s="87" t="s">
        <v>9</v>
      </c>
      <c r="B24" s="88">
        <v>18288</v>
      </c>
      <c r="C24" s="88">
        <v>11815</v>
      </c>
    </row>
    <row r="25" spans="1:3" ht="12.75" customHeight="1" hidden="1">
      <c r="A25" s="89" t="s">
        <v>106</v>
      </c>
      <c r="B25" s="90"/>
      <c r="C25" s="91">
        <v>0.6461</v>
      </c>
    </row>
    <row r="26" spans="1:3" ht="12.75" customHeight="1" hidden="1">
      <c r="A26" s="89"/>
      <c r="B26" s="90"/>
      <c r="C26" s="91"/>
    </row>
    <row r="27" spans="1:3" ht="12.75" customHeight="1">
      <c r="A27" s="87" t="s">
        <v>10</v>
      </c>
      <c r="B27" s="88">
        <v>134133</v>
      </c>
      <c r="C27" s="88">
        <v>104856</v>
      </c>
    </row>
    <row r="28" spans="1:3" ht="12.75" customHeight="1" hidden="1">
      <c r="A28" s="89" t="s">
        <v>106</v>
      </c>
      <c r="B28" s="90"/>
      <c r="C28" s="91">
        <v>0.7817</v>
      </c>
    </row>
    <row r="29" spans="1:3" ht="12.75" customHeight="1" hidden="1">
      <c r="A29" s="89"/>
      <c r="B29" s="90"/>
      <c r="C29" s="91"/>
    </row>
    <row r="30" spans="1:3" ht="12.75" customHeight="1">
      <c r="A30" s="87" t="s">
        <v>11</v>
      </c>
      <c r="B30" s="88">
        <v>556382</v>
      </c>
      <c r="C30" s="88">
        <v>390587</v>
      </c>
    </row>
    <row r="31" spans="1:3" ht="12.75" customHeight="1" hidden="1">
      <c r="A31" s="89" t="s">
        <v>106</v>
      </c>
      <c r="B31" s="90"/>
      <c r="C31" s="91">
        <v>0.702</v>
      </c>
    </row>
    <row r="32" spans="1:3" ht="12.75" customHeight="1" hidden="1">
      <c r="A32" s="89"/>
      <c r="B32" s="90"/>
      <c r="C32" s="91"/>
    </row>
    <row r="33" spans="1:3" ht="12.75" customHeight="1">
      <c r="A33" s="87" t="s">
        <v>12</v>
      </c>
      <c r="B33" s="88">
        <v>18043</v>
      </c>
      <c r="C33" s="88">
        <v>12077</v>
      </c>
    </row>
    <row r="34" spans="1:3" ht="12.75" customHeight="1" hidden="1">
      <c r="A34" s="89" t="s">
        <v>106</v>
      </c>
      <c r="B34" s="90"/>
      <c r="C34" s="91">
        <v>0.6693</v>
      </c>
    </row>
    <row r="35" spans="1:3" ht="12.75" customHeight="1" hidden="1">
      <c r="A35" s="89"/>
      <c r="B35" s="90"/>
      <c r="C35" s="91"/>
    </row>
    <row r="36" spans="1:3" ht="12.75" customHeight="1">
      <c r="A36" s="87" t="s">
        <v>13</v>
      </c>
      <c r="B36" s="88">
        <v>104453</v>
      </c>
      <c r="C36" s="88">
        <v>76156</v>
      </c>
    </row>
    <row r="37" spans="1:3" ht="12.75" customHeight="1" hidden="1">
      <c r="A37" s="89" t="s">
        <v>106</v>
      </c>
      <c r="B37" s="90"/>
      <c r="C37" s="91">
        <v>0.7291</v>
      </c>
    </row>
    <row r="38" spans="1:3" ht="12.75" customHeight="1" hidden="1">
      <c r="A38" s="89"/>
      <c r="B38" s="90"/>
      <c r="C38" s="91"/>
    </row>
    <row r="39" spans="1:3" ht="12.75" customHeight="1">
      <c r="A39" s="87" t="s">
        <v>14</v>
      </c>
      <c r="B39" s="88">
        <v>92162</v>
      </c>
      <c r="C39" s="88">
        <v>55090</v>
      </c>
    </row>
    <row r="40" spans="1:3" ht="12.75" customHeight="1" hidden="1">
      <c r="A40" s="89" t="s">
        <v>106</v>
      </c>
      <c r="B40" s="90"/>
      <c r="C40" s="91">
        <v>0.5978</v>
      </c>
    </row>
    <row r="41" spans="1:3" ht="12.75" customHeight="1" hidden="1">
      <c r="A41" s="89"/>
      <c r="B41" s="90"/>
      <c r="C41" s="91"/>
    </row>
    <row r="42" spans="1:3" ht="12.75" customHeight="1">
      <c r="A42" s="87" t="s">
        <v>15</v>
      </c>
      <c r="B42" s="88">
        <v>13585</v>
      </c>
      <c r="C42" s="88">
        <v>9489</v>
      </c>
    </row>
    <row r="43" spans="1:3" ht="12.75" customHeight="1" hidden="1">
      <c r="A43" s="89" t="s">
        <v>106</v>
      </c>
      <c r="B43" s="90"/>
      <c r="C43" s="91">
        <v>0.6985</v>
      </c>
    </row>
    <row r="44" spans="1:3" ht="12.75" customHeight="1" hidden="1">
      <c r="A44" s="89"/>
      <c r="B44" s="90"/>
      <c r="C44" s="91"/>
    </row>
    <row r="45" spans="1:3" ht="12.75" customHeight="1">
      <c r="A45" s="87" t="s">
        <v>16</v>
      </c>
      <c r="B45" s="88">
        <v>483697</v>
      </c>
      <c r="C45" s="88">
        <v>325125</v>
      </c>
    </row>
    <row r="46" spans="1:3" ht="12.75" customHeight="1" hidden="1">
      <c r="A46" s="89" t="s">
        <v>106</v>
      </c>
      <c r="B46" s="90"/>
      <c r="C46" s="91">
        <v>0.6722</v>
      </c>
    </row>
    <row r="47" spans="1:3" ht="12.75" customHeight="1" hidden="1">
      <c r="A47" s="89"/>
      <c r="B47" s="90"/>
      <c r="C47" s="91"/>
    </row>
    <row r="48" spans="1:3" ht="12.75" customHeight="1">
      <c r="A48" s="87" t="s">
        <v>17</v>
      </c>
      <c r="B48" s="88">
        <v>77888</v>
      </c>
      <c r="C48" s="88">
        <v>47349</v>
      </c>
    </row>
    <row r="49" spans="1:3" ht="12.75" customHeight="1" hidden="1">
      <c r="A49" s="89" t="s">
        <v>106</v>
      </c>
      <c r="B49" s="90"/>
      <c r="C49" s="91">
        <v>0.6079</v>
      </c>
    </row>
    <row r="50" spans="1:3" ht="12.75" customHeight="1" hidden="1">
      <c r="A50" s="89"/>
      <c r="B50" s="90"/>
      <c r="C50" s="91"/>
    </row>
    <row r="51" spans="1:3" ht="12.75" customHeight="1">
      <c r="A51" s="87" t="s">
        <v>18</v>
      </c>
      <c r="B51" s="88">
        <v>47459</v>
      </c>
      <c r="C51" s="88">
        <v>33553</v>
      </c>
    </row>
    <row r="52" spans="1:3" ht="12.75" customHeight="1" hidden="1">
      <c r="A52" s="89" t="s">
        <v>106</v>
      </c>
      <c r="B52" s="90"/>
      <c r="C52" s="91">
        <v>0.707</v>
      </c>
    </row>
    <row r="53" spans="1:3" ht="12.75" customHeight="1" hidden="1">
      <c r="A53" s="89"/>
      <c r="B53" s="90"/>
      <c r="C53" s="91"/>
    </row>
    <row r="54" spans="1:3" ht="12.75" customHeight="1">
      <c r="A54" s="87" t="s">
        <v>19</v>
      </c>
      <c r="B54" s="88">
        <v>18422</v>
      </c>
      <c r="C54" s="88">
        <v>13719</v>
      </c>
    </row>
    <row r="55" spans="1:3" ht="12.75" customHeight="1" hidden="1">
      <c r="A55" s="89" t="s">
        <v>106</v>
      </c>
      <c r="B55" s="90"/>
      <c r="C55" s="91">
        <v>0.7447</v>
      </c>
    </row>
    <row r="56" spans="1:3" ht="12.75" customHeight="1" hidden="1">
      <c r="A56" s="89"/>
      <c r="B56" s="90"/>
      <c r="C56" s="91"/>
    </row>
    <row r="57" spans="1:3" ht="12.75" customHeight="1">
      <c r="A57" s="87" t="s">
        <v>20</v>
      </c>
      <c r="B57" s="88">
        <v>5959291</v>
      </c>
      <c r="C57" s="88">
        <v>4459268</v>
      </c>
    </row>
    <row r="58" spans="1:3" ht="12.75" customHeight="1" hidden="1">
      <c r="A58" s="89" t="s">
        <v>106</v>
      </c>
      <c r="B58" s="90"/>
      <c r="C58" s="91">
        <v>0.7483</v>
      </c>
    </row>
    <row r="59" spans="1:3" ht="12.75" customHeight="1" hidden="1">
      <c r="A59" s="89"/>
      <c r="B59" s="90"/>
      <c r="C59" s="91"/>
    </row>
    <row r="60" spans="1:3" ht="12.75" customHeight="1">
      <c r="A60" s="87" t="s">
        <v>21</v>
      </c>
      <c r="B60" s="88">
        <v>86137</v>
      </c>
      <c r="C60" s="88">
        <v>52826</v>
      </c>
    </row>
    <row r="61" spans="1:3" ht="12.75" customHeight="1" hidden="1">
      <c r="A61" s="89" t="s">
        <v>106</v>
      </c>
      <c r="B61" s="90"/>
      <c r="C61" s="91">
        <v>0.6133</v>
      </c>
    </row>
    <row r="62" spans="1:3" ht="12.75" customHeight="1" hidden="1">
      <c r="A62" s="89"/>
      <c r="B62" s="90"/>
      <c r="C62" s="91"/>
    </row>
    <row r="63" spans="1:3" ht="12.75" customHeight="1">
      <c r="A63" s="87" t="s">
        <v>22</v>
      </c>
      <c r="B63" s="88">
        <v>176181</v>
      </c>
      <c r="C63" s="88">
        <v>146755</v>
      </c>
    </row>
    <row r="64" spans="1:3" ht="12.75" customHeight="1" hidden="1">
      <c r="A64" s="89" t="s">
        <v>106</v>
      </c>
      <c r="B64" s="90"/>
      <c r="C64" s="91">
        <v>0.833</v>
      </c>
    </row>
    <row r="65" spans="1:3" ht="12.75" customHeight="1" hidden="1">
      <c r="A65" s="89"/>
      <c r="B65" s="90"/>
      <c r="C65" s="91"/>
    </row>
    <row r="66" spans="1:3" ht="12.75" customHeight="1">
      <c r="A66" s="87" t="s">
        <v>23</v>
      </c>
      <c r="B66" s="88">
        <v>14517</v>
      </c>
      <c r="C66" s="88">
        <v>10523</v>
      </c>
    </row>
    <row r="67" spans="1:3" ht="12.75" customHeight="1" hidden="1">
      <c r="A67" s="89" t="s">
        <v>106</v>
      </c>
      <c r="B67" s="90"/>
      <c r="C67" s="91">
        <v>0.7249</v>
      </c>
    </row>
    <row r="68" spans="1:3" ht="12.75" customHeight="1" hidden="1">
      <c r="A68" s="89"/>
      <c r="B68" s="90"/>
      <c r="C68" s="91"/>
    </row>
    <row r="69" spans="1:3" ht="12.75" customHeight="1">
      <c r="A69" s="87" t="s">
        <v>24</v>
      </c>
      <c r="B69" s="88">
        <v>62919</v>
      </c>
      <c r="C69" s="88">
        <v>47546</v>
      </c>
    </row>
    <row r="70" spans="1:3" ht="12.75" customHeight="1" hidden="1">
      <c r="A70" s="89" t="s">
        <v>106</v>
      </c>
      <c r="B70" s="90"/>
      <c r="C70" s="91">
        <v>0.7557</v>
      </c>
    </row>
    <row r="71" spans="1:3" ht="12.75" customHeight="1" hidden="1">
      <c r="A71" s="89"/>
      <c r="B71" s="90"/>
      <c r="C71" s="91"/>
    </row>
    <row r="72" spans="1:3" ht="12.75" customHeight="1">
      <c r="A72" s="87" t="s">
        <v>25</v>
      </c>
      <c r="B72" s="88">
        <v>146679</v>
      </c>
      <c r="C72" s="88">
        <v>92759</v>
      </c>
    </row>
    <row r="73" spans="1:3" ht="12.75" customHeight="1" hidden="1">
      <c r="A73" s="89" t="s">
        <v>106</v>
      </c>
      <c r="B73" s="90"/>
      <c r="C73" s="91">
        <v>0.6324</v>
      </c>
    </row>
    <row r="74" spans="1:3" ht="12.75" customHeight="1" hidden="1">
      <c r="A74" s="89"/>
      <c r="B74" s="90"/>
      <c r="C74" s="91"/>
    </row>
    <row r="75" spans="1:3" ht="12.75" customHeight="1">
      <c r="A75" s="87" t="s">
        <v>26</v>
      </c>
      <c r="B75" s="88">
        <v>7304</v>
      </c>
      <c r="C75" s="88">
        <v>5371</v>
      </c>
    </row>
    <row r="76" spans="1:3" ht="12.75" customHeight="1" hidden="1">
      <c r="A76" s="89" t="s">
        <v>106</v>
      </c>
      <c r="B76" s="90"/>
      <c r="C76" s="91">
        <v>0.7354</v>
      </c>
    </row>
    <row r="77" spans="1:3" ht="12.75" customHeight="1" hidden="1">
      <c r="A77" s="89"/>
      <c r="B77" s="90"/>
      <c r="C77" s="91"/>
    </row>
    <row r="78" spans="1:3" ht="12.75" customHeight="1">
      <c r="A78" s="87" t="s">
        <v>27</v>
      </c>
      <c r="B78" s="88">
        <v>9897</v>
      </c>
      <c r="C78" s="88">
        <v>5547</v>
      </c>
    </row>
    <row r="79" spans="1:3" ht="12.75" customHeight="1" hidden="1">
      <c r="A79" s="89" t="s">
        <v>106</v>
      </c>
      <c r="B79" s="90"/>
      <c r="C79" s="91">
        <v>0.5605</v>
      </c>
    </row>
    <row r="80" spans="1:3" ht="12.75" customHeight="1" hidden="1">
      <c r="A80" s="89"/>
      <c r="B80" s="90"/>
      <c r="C80" s="91"/>
    </row>
    <row r="81" spans="1:3" ht="12.75" customHeight="1">
      <c r="A81" s="87" t="s">
        <v>28</v>
      </c>
      <c r="B81" s="88">
        <v>231244</v>
      </c>
      <c r="C81" s="88">
        <v>157041</v>
      </c>
    </row>
    <row r="82" spans="1:3" ht="12.75" customHeight="1" hidden="1">
      <c r="A82" s="89" t="s">
        <v>106</v>
      </c>
      <c r="B82" s="90"/>
      <c r="C82" s="91">
        <v>0.6791</v>
      </c>
    </row>
    <row r="83" spans="1:3" ht="12.75" customHeight="1" hidden="1">
      <c r="A83" s="89"/>
      <c r="B83" s="90"/>
      <c r="C83" s="91"/>
    </row>
    <row r="84" spans="1:3" ht="12.75" customHeight="1">
      <c r="A84" s="87" t="s">
        <v>29</v>
      </c>
      <c r="B84" s="88">
        <v>90847</v>
      </c>
      <c r="C84" s="88">
        <v>68330</v>
      </c>
    </row>
    <row r="85" spans="1:3" ht="12.75" customHeight="1" hidden="1">
      <c r="A85" s="89" t="s">
        <v>106</v>
      </c>
      <c r="B85" s="90"/>
      <c r="C85" s="91">
        <v>0.7521</v>
      </c>
    </row>
    <row r="86" spans="1:3" ht="12.75" customHeight="1" hidden="1">
      <c r="A86" s="89"/>
      <c r="B86" s="90"/>
      <c r="C86" s="91"/>
    </row>
    <row r="87" spans="1:3" ht="12.75" customHeight="1">
      <c r="A87" s="87" t="s">
        <v>30</v>
      </c>
      <c r="B87" s="88">
        <v>76426</v>
      </c>
      <c r="C87" s="88">
        <v>60590</v>
      </c>
    </row>
    <row r="88" spans="1:3" ht="12.75" customHeight="1" hidden="1">
      <c r="A88" s="89" t="s">
        <v>106</v>
      </c>
      <c r="B88" s="90"/>
      <c r="C88" s="91">
        <v>0.7928</v>
      </c>
    </row>
    <row r="89" spans="1:3" ht="12.75" customHeight="1" hidden="1">
      <c r="A89" s="89"/>
      <c r="B89" s="90"/>
      <c r="C89" s="91"/>
    </row>
    <row r="90" spans="1:3" ht="12.75" customHeight="1">
      <c r="A90" s="87" t="s">
        <v>31</v>
      </c>
      <c r="B90" s="88">
        <v>1916528</v>
      </c>
      <c r="C90" s="88">
        <v>1612145</v>
      </c>
    </row>
    <row r="91" spans="1:3" ht="12.75" customHeight="1" hidden="1">
      <c r="A91" s="89" t="s">
        <v>106</v>
      </c>
      <c r="B91" s="90"/>
      <c r="C91" s="91">
        <v>0.8412</v>
      </c>
    </row>
    <row r="92" spans="1:3" ht="12.75" customHeight="1" hidden="1">
      <c r="A92" s="89"/>
      <c r="B92" s="90"/>
      <c r="C92" s="91"/>
    </row>
    <row r="93" spans="1:3" ht="12.75" customHeight="1">
      <c r="A93" s="87" t="s">
        <v>32</v>
      </c>
      <c r="B93" s="88">
        <v>249916</v>
      </c>
      <c r="C93" s="88">
        <v>194705</v>
      </c>
    </row>
    <row r="94" spans="1:3" ht="12.75" customHeight="1" hidden="1">
      <c r="A94" s="89" t="s">
        <v>106</v>
      </c>
      <c r="B94" s="90"/>
      <c r="C94" s="91">
        <v>0.7791</v>
      </c>
    </row>
    <row r="95" spans="1:3" ht="12.75" customHeight="1" hidden="1">
      <c r="A95" s="89"/>
      <c r="B95" s="90"/>
      <c r="C95" s="91"/>
    </row>
    <row r="96" spans="1:3" ht="12.75" customHeight="1">
      <c r="A96" s="87" t="s">
        <v>33</v>
      </c>
      <c r="B96" s="88">
        <v>15858</v>
      </c>
      <c r="C96" s="88">
        <v>12894</v>
      </c>
    </row>
    <row r="97" spans="1:3" ht="12.75" customHeight="1" hidden="1">
      <c r="A97" s="89" t="s">
        <v>106</v>
      </c>
      <c r="B97" s="90"/>
      <c r="C97" s="91">
        <v>0.8131</v>
      </c>
    </row>
    <row r="98" spans="1:3" ht="12.75" customHeight="1" hidden="1">
      <c r="A98" s="89"/>
      <c r="B98" s="90"/>
      <c r="C98" s="91"/>
    </row>
    <row r="99" spans="1:3" ht="12.75" customHeight="1">
      <c r="A99" s="87" t="s">
        <v>34</v>
      </c>
      <c r="B99" s="88">
        <v>1351562</v>
      </c>
      <c r="C99" s="88">
        <v>852217</v>
      </c>
    </row>
    <row r="100" spans="1:3" ht="12.75" customHeight="1" hidden="1">
      <c r="A100" s="89" t="s">
        <v>106</v>
      </c>
      <c r="B100" s="90"/>
      <c r="C100" s="91">
        <v>0.6305</v>
      </c>
    </row>
    <row r="101" spans="1:3" ht="12.75" customHeight="1" hidden="1">
      <c r="A101" s="89"/>
      <c r="B101" s="90"/>
      <c r="C101" s="91"/>
    </row>
    <row r="102" spans="1:3" ht="12.75" customHeight="1">
      <c r="A102" s="87" t="s">
        <v>35</v>
      </c>
      <c r="B102" s="88">
        <v>941160</v>
      </c>
      <c r="C102" s="88">
        <v>653391</v>
      </c>
    </row>
    <row r="103" spans="1:3" ht="12.75" customHeight="1" hidden="1">
      <c r="A103" s="89" t="s">
        <v>106</v>
      </c>
      <c r="B103" s="90"/>
      <c r="C103" s="91">
        <v>0.6942</v>
      </c>
    </row>
    <row r="104" spans="1:3" ht="12.75" customHeight="1" hidden="1">
      <c r="A104" s="89"/>
      <c r="B104" s="90"/>
      <c r="C104" s="91"/>
    </row>
    <row r="105" spans="1:3" ht="12.75" customHeight="1">
      <c r="A105" s="87" t="s">
        <v>36</v>
      </c>
      <c r="B105" s="88">
        <v>33439</v>
      </c>
      <c r="C105" s="88">
        <v>24899</v>
      </c>
    </row>
    <row r="106" spans="1:3" ht="12.75" customHeight="1" hidden="1">
      <c r="A106" s="89" t="s">
        <v>106</v>
      </c>
      <c r="B106" s="90"/>
      <c r="C106" s="91">
        <v>0.7446</v>
      </c>
    </row>
    <row r="107" spans="1:3" ht="12.75" customHeight="1" hidden="1">
      <c r="A107" s="89"/>
      <c r="B107" s="90"/>
      <c r="C107" s="91"/>
    </row>
    <row r="108" spans="1:3" ht="12.75" customHeight="1">
      <c r="A108" s="87" t="s">
        <v>37</v>
      </c>
      <c r="B108" s="88">
        <v>1253049</v>
      </c>
      <c r="C108" s="88">
        <v>815087</v>
      </c>
    </row>
    <row r="109" spans="1:3" ht="12.75" customHeight="1" hidden="1">
      <c r="A109" s="89" t="s">
        <v>106</v>
      </c>
      <c r="B109" s="90"/>
      <c r="C109" s="91">
        <v>0.6505</v>
      </c>
    </row>
    <row r="110" spans="1:3" ht="12.75" customHeight="1" hidden="1">
      <c r="A110" s="89"/>
      <c r="B110" s="90"/>
      <c r="C110" s="91"/>
    </row>
    <row r="111" spans="1:3" ht="12.75" customHeight="1">
      <c r="A111" s="87" t="s">
        <v>38</v>
      </c>
      <c r="B111" s="88">
        <v>2084578</v>
      </c>
      <c r="C111" s="88">
        <v>1465269</v>
      </c>
    </row>
    <row r="112" spans="1:3" ht="12.75" customHeight="1" hidden="1">
      <c r="A112" s="89" t="s">
        <v>106</v>
      </c>
      <c r="B112" s="90"/>
      <c r="C112" s="91">
        <v>0.7029</v>
      </c>
    </row>
    <row r="113" spans="1:3" ht="12.75" customHeight="1" hidden="1">
      <c r="A113" s="89"/>
      <c r="B113" s="90"/>
      <c r="C113" s="91"/>
    </row>
    <row r="114" spans="1:3" ht="12.75" customHeight="1">
      <c r="A114" s="87" t="s">
        <v>39</v>
      </c>
      <c r="B114" s="88">
        <v>601851</v>
      </c>
      <c r="C114" s="88">
        <v>470606</v>
      </c>
    </row>
    <row r="115" spans="1:3" ht="12.75" customHeight="1" hidden="1">
      <c r="A115" s="89" t="s">
        <v>106</v>
      </c>
      <c r="B115" s="90"/>
      <c r="C115" s="91">
        <v>0.7819</v>
      </c>
    </row>
    <row r="116" spans="1:3" ht="12.75" customHeight="1" hidden="1">
      <c r="A116" s="89"/>
      <c r="B116" s="90"/>
      <c r="C116" s="91"/>
    </row>
    <row r="117" spans="1:3" ht="12.75" customHeight="1">
      <c r="A117" s="87" t="s">
        <v>40</v>
      </c>
      <c r="B117" s="88">
        <v>417819</v>
      </c>
      <c r="C117" s="88">
        <v>271250</v>
      </c>
    </row>
    <row r="118" spans="1:3" ht="12.75" customHeight="1" hidden="1">
      <c r="A118" s="89" t="s">
        <v>106</v>
      </c>
      <c r="B118" s="90"/>
      <c r="C118" s="91">
        <v>0.6492</v>
      </c>
    </row>
    <row r="119" spans="1:3" ht="12.75" customHeight="1" hidden="1">
      <c r="A119" s="89"/>
      <c r="B119" s="90"/>
      <c r="C119" s="91"/>
    </row>
    <row r="120" spans="1:3" ht="12.75" customHeight="1">
      <c r="A120" s="87" t="s">
        <v>41</v>
      </c>
      <c r="B120" s="88">
        <v>200531</v>
      </c>
      <c r="C120" s="88">
        <v>147276</v>
      </c>
    </row>
    <row r="121" spans="1:3" ht="12.75" customHeight="1" hidden="1">
      <c r="A121" s="89" t="s">
        <v>106</v>
      </c>
      <c r="B121" s="90"/>
      <c r="C121" s="91">
        <v>0.7344</v>
      </c>
    </row>
    <row r="122" spans="1:3" ht="12.75" customHeight="1" hidden="1">
      <c r="A122" s="89"/>
      <c r="B122" s="90"/>
      <c r="C122" s="91"/>
    </row>
    <row r="123" spans="1:3" ht="12.75" customHeight="1">
      <c r="A123" s="87" t="s">
        <v>42</v>
      </c>
      <c r="B123" s="88">
        <v>477460</v>
      </c>
      <c r="C123" s="88">
        <v>337757</v>
      </c>
    </row>
    <row r="124" spans="1:3" ht="12.75" customHeight="1" hidden="1">
      <c r="A124" s="89" t="s">
        <v>106</v>
      </c>
      <c r="B124" s="90"/>
      <c r="C124" s="91">
        <v>0.7074</v>
      </c>
    </row>
    <row r="125" spans="1:3" ht="12.75" customHeight="1" hidden="1">
      <c r="A125" s="89"/>
      <c r="B125" s="90"/>
      <c r="C125" s="91"/>
    </row>
    <row r="126" spans="1:3" ht="12.75" customHeight="1">
      <c r="A126" s="87" t="s">
        <v>43</v>
      </c>
      <c r="B126" s="88">
        <v>275629</v>
      </c>
      <c r="C126" s="88">
        <v>191061</v>
      </c>
    </row>
    <row r="127" spans="1:3" ht="12.75" customHeight="1" hidden="1">
      <c r="A127" s="89" t="s">
        <v>106</v>
      </c>
      <c r="B127" s="90"/>
      <c r="C127" s="91">
        <v>0.6932</v>
      </c>
    </row>
    <row r="128" spans="1:3" ht="12.75" customHeight="1" hidden="1">
      <c r="A128" s="89"/>
      <c r="B128" s="90"/>
      <c r="C128" s="91"/>
    </row>
    <row r="129" spans="1:3" ht="12.75" customHeight="1">
      <c r="A129" s="87" t="s">
        <v>44</v>
      </c>
      <c r="B129" s="88">
        <v>1116131</v>
      </c>
      <c r="C129" s="88">
        <v>755117</v>
      </c>
    </row>
    <row r="130" spans="1:3" ht="12.75" customHeight="1" hidden="1">
      <c r="A130" s="89" t="s">
        <v>106</v>
      </c>
      <c r="B130" s="90"/>
      <c r="C130" s="91">
        <v>0.6765</v>
      </c>
    </row>
    <row r="131" spans="1:3" ht="12.75" customHeight="1" hidden="1">
      <c r="A131" s="89"/>
      <c r="B131" s="90"/>
      <c r="C131" s="91"/>
    </row>
    <row r="132" spans="1:3" ht="12.75" customHeight="1">
      <c r="A132" s="87" t="s">
        <v>64</v>
      </c>
      <c r="B132" s="88">
        <v>182516</v>
      </c>
      <c r="C132" s="88">
        <v>146980</v>
      </c>
    </row>
    <row r="133" spans="1:3" ht="12.75" customHeight="1" hidden="1">
      <c r="A133" s="89" t="s">
        <v>106</v>
      </c>
      <c r="B133" s="90"/>
      <c r="C133" s="91">
        <v>0.8053</v>
      </c>
    </row>
    <row r="134" spans="1:3" ht="12.75" customHeight="1" hidden="1">
      <c r="A134" s="89"/>
      <c r="B134" s="90"/>
      <c r="C134" s="91"/>
    </row>
    <row r="135" spans="1:3" ht="12.75" customHeight="1">
      <c r="A135" s="87" t="s">
        <v>45</v>
      </c>
      <c r="B135" s="88">
        <v>133615</v>
      </c>
      <c r="C135" s="88">
        <v>96366</v>
      </c>
    </row>
    <row r="136" spans="1:3" ht="12.75" customHeight="1" hidden="1">
      <c r="A136" s="89" t="s">
        <v>106</v>
      </c>
      <c r="B136" s="90"/>
      <c r="C136" s="91">
        <v>0.7212</v>
      </c>
    </row>
    <row r="137" spans="1:3" ht="12.75" customHeight="1" hidden="1">
      <c r="A137" s="89"/>
      <c r="B137" s="90"/>
      <c r="C137" s="91"/>
    </row>
    <row r="138" spans="1:3" ht="12.75" customHeight="1">
      <c r="A138" s="87" t="s">
        <v>46</v>
      </c>
      <c r="B138" s="88">
        <v>2560</v>
      </c>
      <c r="C138" s="88">
        <v>2247</v>
      </c>
    </row>
    <row r="139" spans="1:3" ht="12.75" customHeight="1" hidden="1">
      <c r="A139" s="89" t="s">
        <v>106</v>
      </c>
      <c r="B139" s="90"/>
      <c r="C139" s="91">
        <v>0.8777</v>
      </c>
    </row>
    <row r="140" spans="1:3" ht="12.75" customHeight="1" hidden="1">
      <c r="A140" s="89"/>
      <c r="B140" s="90"/>
      <c r="C140" s="91"/>
    </row>
    <row r="141" spans="1:3" ht="12.75" customHeight="1">
      <c r="A141" s="87" t="s">
        <v>47</v>
      </c>
      <c r="B141" s="88">
        <v>34500</v>
      </c>
      <c r="C141" s="88">
        <v>25343</v>
      </c>
    </row>
    <row r="142" spans="1:3" ht="12.75" customHeight="1" hidden="1">
      <c r="A142" s="89" t="s">
        <v>106</v>
      </c>
      <c r="B142" s="90"/>
      <c r="C142" s="91">
        <v>0.7346</v>
      </c>
    </row>
    <row r="143" spans="1:3" ht="12.75" customHeight="1" hidden="1">
      <c r="A143" s="89"/>
      <c r="B143" s="90"/>
      <c r="C143" s="91"/>
    </row>
    <row r="144" spans="1:3" ht="12.75" customHeight="1">
      <c r="A144" s="87" t="s">
        <v>48</v>
      </c>
      <c r="B144" s="88">
        <v>273871</v>
      </c>
      <c r="C144" s="88">
        <v>197604</v>
      </c>
    </row>
    <row r="145" spans="1:3" ht="12.75" customHeight="1" hidden="1">
      <c r="A145" s="89" t="s">
        <v>106</v>
      </c>
      <c r="B145" s="90"/>
      <c r="C145" s="91">
        <v>0.7215</v>
      </c>
    </row>
    <row r="146" spans="1:3" ht="12.75" customHeight="1" hidden="1">
      <c r="A146" s="89"/>
      <c r="B146" s="90"/>
      <c r="C146" s="91"/>
    </row>
    <row r="147" spans="1:3" ht="12.75" customHeight="1">
      <c r="A147" s="87" t="s">
        <v>49</v>
      </c>
      <c r="B147" s="88">
        <v>338678</v>
      </c>
      <c r="C147" s="88">
        <v>248216</v>
      </c>
    </row>
    <row r="148" spans="1:3" ht="12.75" customHeight="1" hidden="1">
      <c r="A148" s="89" t="s">
        <v>106</v>
      </c>
      <c r="B148" s="90"/>
      <c r="C148" s="91">
        <v>0.7329</v>
      </c>
    </row>
    <row r="149" spans="1:3" ht="12.75" customHeight="1" hidden="1">
      <c r="A149" s="89"/>
      <c r="B149" s="90"/>
      <c r="C149" s="91"/>
    </row>
    <row r="150" spans="1:3" ht="12.75" customHeight="1">
      <c r="A150" s="87" t="s">
        <v>50</v>
      </c>
      <c r="B150" s="88">
        <v>321774</v>
      </c>
      <c r="C150" s="88">
        <v>220521</v>
      </c>
    </row>
    <row r="151" spans="1:3" ht="12.75" customHeight="1" hidden="1">
      <c r="A151" s="89" t="s">
        <v>106</v>
      </c>
      <c r="B151" s="90"/>
      <c r="C151" s="91">
        <v>0.6853</v>
      </c>
    </row>
    <row r="152" spans="1:3" ht="12.75" customHeight="1" hidden="1">
      <c r="A152" s="89"/>
      <c r="B152" s="90"/>
      <c r="C152" s="91"/>
    </row>
    <row r="153" spans="1:3" ht="12.75" customHeight="1">
      <c r="A153" s="87" t="s">
        <v>51</v>
      </c>
      <c r="B153" s="88">
        <v>59158</v>
      </c>
      <c r="C153" s="88">
        <v>40255</v>
      </c>
    </row>
    <row r="154" spans="1:3" ht="12.75" customHeight="1" hidden="1">
      <c r="A154" s="89" t="s">
        <v>106</v>
      </c>
      <c r="B154" s="90"/>
      <c r="C154" s="91">
        <v>0.6805</v>
      </c>
    </row>
    <row r="155" spans="1:3" ht="12.75" customHeight="1" hidden="1">
      <c r="A155" s="89"/>
      <c r="B155" s="90"/>
      <c r="C155" s="91"/>
    </row>
    <row r="156" spans="1:3" ht="12.75" customHeight="1">
      <c r="A156" s="87" t="s">
        <v>52</v>
      </c>
      <c r="B156" s="88">
        <v>43209</v>
      </c>
      <c r="C156" s="88">
        <v>30476</v>
      </c>
    </row>
    <row r="157" spans="1:3" ht="12.75" customHeight="1" hidden="1">
      <c r="A157" s="89" t="s">
        <v>106</v>
      </c>
      <c r="B157" s="90"/>
      <c r="C157" s="91">
        <v>0.7053</v>
      </c>
    </row>
    <row r="158" spans="1:3" ht="12.75" customHeight="1" hidden="1">
      <c r="A158" s="89"/>
      <c r="B158" s="90"/>
      <c r="C158" s="91"/>
    </row>
    <row r="159" spans="1:3" ht="12.75" customHeight="1">
      <c r="A159" s="87" t="s">
        <v>53</v>
      </c>
      <c r="B159" s="88">
        <v>11348</v>
      </c>
      <c r="C159" s="88">
        <v>7948</v>
      </c>
    </row>
    <row r="160" spans="1:3" ht="12.75" customHeight="1" hidden="1">
      <c r="A160" s="89" t="s">
        <v>106</v>
      </c>
      <c r="B160" s="90"/>
      <c r="C160" s="91">
        <v>0.7004</v>
      </c>
    </row>
    <row r="161" spans="1:3" ht="12.75" customHeight="1" hidden="1">
      <c r="A161" s="89"/>
      <c r="B161" s="90"/>
      <c r="C161" s="91"/>
    </row>
    <row r="162" spans="1:3" ht="12.75" customHeight="1">
      <c r="A162" s="87" t="s">
        <v>54</v>
      </c>
      <c r="B162" s="88">
        <v>250747</v>
      </c>
      <c r="C162" s="88">
        <v>139946</v>
      </c>
    </row>
    <row r="163" spans="1:3" ht="12.75" customHeight="1" hidden="1">
      <c r="A163" s="89" t="s">
        <v>106</v>
      </c>
      <c r="B163" s="90"/>
      <c r="C163" s="91">
        <v>0.5581</v>
      </c>
    </row>
    <row r="164" spans="1:3" ht="12.75" customHeight="1" hidden="1">
      <c r="A164" s="89"/>
      <c r="B164" s="90"/>
      <c r="C164" s="91"/>
    </row>
    <row r="165" spans="1:3" ht="12.75" customHeight="1">
      <c r="A165" s="87" t="s">
        <v>55</v>
      </c>
      <c r="B165" s="88">
        <v>39418</v>
      </c>
      <c r="C165" s="88">
        <v>31287</v>
      </c>
    </row>
    <row r="166" spans="1:3" ht="12.75" customHeight="1" hidden="1">
      <c r="A166" s="89" t="s">
        <v>106</v>
      </c>
      <c r="B166" s="90"/>
      <c r="C166" s="91">
        <v>0.7937</v>
      </c>
    </row>
    <row r="167" spans="1:3" ht="12.75" customHeight="1" hidden="1">
      <c r="A167" s="89"/>
      <c r="B167" s="90"/>
      <c r="C167" s="91"/>
    </row>
    <row r="168" spans="1:3" ht="12.75" customHeight="1">
      <c r="A168" s="87" t="s">
        <v>56</v>
      </c>
      <c r="B168" s="88">
        <v>532967</v>
      </c>
      <c r="C168" s="88">
        <v>406644</v>
      </c>
    </row>
    <row r="169" spans="1:3" ht="12.75" customHeight="1" hidden="1">
      <c r="A169" s="89" t="s">
        <v>106</v>
      </c>
      <c r="B169" s="90"/>
      <c r="C169" s="91">
        <v>0.763</v>
      </c>
    </row>
    <row r="170" spans="1:3" ht="12.75" customHeight="1" hidden="1">
      <c r="A170" s="89"/>
      <c r="B170" s="90"/>
      <c r="C170" s="91"/>
    </row>
    <row r="171" spans="1:3" ht="12.75" customHeight="1">
      <c r="A171" s="87" t="s">
        <v>57</v>
      </c>
      <c r="B171" s="88">
        <v>137308</v>
      </c>
      <c r="C171" s="88">
        <v>96961</v>
      </c>
    </row>
    <row r="172" spans="1:3" ht="12.75" customHeight="1" hidden="1">
      <c r="A172" s="89" t="s">
        <v>106</v>
      </c>
      <c r="B172" s="90"/>
      <c r="C172" s="91">
        <v>0.7062</v>
      </c>
    </row>
    <row r="173" spans="1:3" ht="12.75" customHeight="1" hidden="1">
      <c r="A173" s="89"/>
      <c r="B173" s="90"/>
      <c r="C173" s="91"/>
    </row>
    <row r="174" spans="1:3" ht="12.75" customHeight="1">
      <c r="A174" s="87" t="s">
        <v>58</v>
      </c>
      <c r="B174" s="88">
        <v>46892</v>
      </c>
      <c r="C174" s="88">
        <v>28977</v>
      </c>
    </row>
    <row r="175" spans="1:3" ht="12.75" customHeight="1" hidden="1">
      <c r="A175" s="78" t="s">
        <v>106</v>
      </c>
      <c r="B175" s="83"/>
      <c r="C175" s="84">
        <v>0.618</v>
      </c>
    </row>
    <row r="176" spans="1:3" ht="12.75" customHeight="1" hidden="1">
      <c r="A176" s="78"/>
      <c r="B176" s="83"/>
      <c r="C176" s="84"/>
    </row>
    <row r="177" spans="1:3" ht="12.75" customHeight="1">
      <c r="A177" s="80" t="s">
        <v>107</v>
      </c>
      <c r="B177" s="85">
        <v>23713027</v>
      </c>
      <c r="C177" s="85">
        <v>17153699</v>
      </c>
    </row>
    <row r="178" spans="1:3" ht="12.75" customHeight="1">
      <c r="A178" s="80" t="s">
        <v>106</v>
      </c>
      <c r="B178" s="82"/>
      <c r="C178" s="86">
        <v>0.7234</v>
      </c>
    </row>
  </sheetData>
  <sheetProtection/>
  <printOptions/>
  <pageMargins left="0.75" right="0.75" top="1" bottom="1" header="0.5" footer="0.5"/>
  <pageSetup horizontalDpi="600" verticalDpi="600" orientation="portrait" r:id="rId1"/>
  <rowBreaks count="1" manualBreakCount="1">
    <brk id="12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 Costa County Clerk-Recorder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Baird</dc:creator>
  <cp:keywords/>
  <dc:description/>
  <cp:lastModifiedBy>mhick</cp:lastModifiedBy>
  <cp:lastPrinted>2012-06-25T22:01:24Z</cp:lastPrinted>
  <dcterms:created xsi:type="dcterms:W3CDTF">2004-10-14T22:47:07Z</dcterms:created>
  <dcterms:modified xsi:type="dcterms:W3CDTF">2012-06-26T22:49:47Z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